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15" windowWidth="11325" windowHeight="6105"/>
  </bookViews>
  <sheets>
    <sheet name="Arrivals" sheetId="1" r:id="rId1"/>
    <sheet name="Patterns" sheetId="2" r:id="rId2"/>
    <sheet name="Model1a" sheetId="4" r:id="rId3"/>
    <sheet name="Model1b" sheetId="5" r:id="rId4"/>
    <sheet name="Model1c" sheetId="3" r:id="rId5"/>
    <sheet name="Model1d" sheetId="6" r:id="rId6"/>
    <sheet name="Model1e" sheetId="7" r:id="rId7"/>
    <sheet name="Model1f" sheetId="10" r:id="rId8"/>
    <sheet name="Model1g" sheetId="11" r:id="rId9"/>
    <sheet name="Model2a" sheetId="9" r:id="rId10"/>
  </sheets>
  <definedNames>
    <definedName name="solver_adj" localSheetId="2" hidden="1">Model1a!$E$6:$AB$6</definedName>
    <definedName name="solver_adj" localSheetId="3" hidden="1">Model1b!$E$6:$AB$6</definedName>
    <definedName name="solver_adj" localSheetId="4" hidden="1">Model1c!$E$6:$AB$6</definedName>
    <definedName name="solver_adj" localSheetId="5" hidden="1">Model1d!$E$6:$AB$6</definedName>
    <definedName name="solver_adj" localSheetId="6" hidden="1">Model1e!$E$6:$AB$6</definedName>
    <definedName name="solver_adj" localSheetId="7" hidden="1">Model1f!$E$10:$AB$10,Model1f!$E$46:$AB$46</definedName>
    <definedName name="solver_adj" localSheetId="8" hidden="1">Model1g!$E$10:$AB$10,Model1g!$E$46:$AB$46</definedName>
    <definedName name="solver_adj" localSheetId="9" hidden="1">Model2a!$E$10:$CV$10,Model2a!$E$46:$CV$46</definedName>
    <definedName name="solver_cvg" localSheetId="2" hidden="1">0.0001</definedName>
    <definedName name="solver_cvg" localSheetId="3" hidden="1">0.0001</definedName>
    <definedName name="solver_cvg" localSheetId="4" hidden="1">0.0001</definedName>
    <definedName name="solver_cvg" localSheetId="5" hidden="1">0.0001</definedName>
    <definedName name="solver_cvg" localSheetId="6" hidden="1">0.0001</definedName>
    <definedName name="solver_cvg" localSheetId="7" hidden="1">0.0001</definedName>
    <definedName name="solver_cvg" localSheetId="8" hidden="1">0.0001</definedName>
    <definedName name="solver_cvg" localSheetId="9" hidden="1">0.0001</definedName>
    <definedName name="solver_drv" localSheetId="2" hidden="1">1</definedName>
    <definedName name="solver_drv" localSheetId="3" hidden="1">1</definedName>
    <definedName name="solver_drv" localSheetId="4" hidden="1">1</definedName>
    <definedName name="solver_drv" localSheetId="5" hidden="1">1</definedName>
    <definedName name="solver_drv" localSheetId="6" hidden="1">1</definedName>
    <definedName name="solver_drv" localSheetId="7" hidden="1">1</definedName>
    <definedName name="solver_drv" localSheetId="8" hidden="1">1</definedName>
    <definedName name="solver_drv" localSheetId="9" hidden="1">1</definedName>
    <definedName name="solver_est" localSheetId="2" hidden="1">1</definedName>
    <definedName name="solver_est" localSheetId="3" hidden="1">1</definedName>
    <definedName name="solver_est" localSheetId="4" hidden="1">1</definedName>
    <definedName name="solver_est" localSheetId="5" hidden="1">1</definedName>
    <definedName name="solver_est" localSheetId="6" hidden="1">1</definedName>
    <definedName name="solver_est" localSheetId="7" hidden="1">1</definedName>
    <definedName name="solver_est" localSheetId="8" hidden="1">1</definedName>
    <definedName name="solver_est" localSheetId="9" hidden="1">1</definedName>
    <definedName name="solver_itr" localSheetId="2" hidden="1">100</definedName>
    <definedName name="solver_itr" localSheetId="3" hidden="1">100</definedName>
    <definedName name="solver_itr" localSheetId="4" hidden="1">100</definedName>
    <definedName name="solver_itr" localSheetId="5" hidden="1">100</definedName>
    <definedName name="solver_itr" localSheetId="6" hidden="1">100</definedName>
    <definedName name="solver_itr" localSheetId="7" hidden="1">100</definedName>
    <definedName name="solver_itr" localSheetId="8" hidden="1">100</definedName>
    <definedName name="solver_itr" localSheetId="9" hidden="1">100</definedName>
    <definedName name="solver_lhs1" localSheetId="2" hidden="1">Model1a!$D$11:$D$34</definedName>
    <definedName name="solver_lhs1" localSheetId="3" hidden="1">Model1b!$D$11:$D$34</definedName>
    <definedName name="solver_lhs1" localSheetId="4" hidden="1">Model1c!$D$11:$D$34</definedName>
    <definedName name="solver_lhs1" localSheetId="5" hidden="1">Model1d!$D$11:$D$34</definedName>
    <definedName name="solver_lhs1" localSheetId="6" hidden="1">Model1e!$D$11:$D$34</definedName>
    <definedName name="solver_lhs1" localSheetId="7" hidden="1">Model1f!$D$17:$D$40</definedName>
    <definedName name="solver_lhs1" localSheetId="8" hidden="1">Model1g!$D$17:$D$40</definedName>
    <definedName name="solver_lhs1" localSheetId="9" hidden="1">Model2a!$D$17:$D$40</definedName>
    <definedName name="solver_lhs10" localSheetId="2" hidden="1">Model1a!$E$26:$AB$26</definedName>
    <definedName name="solver_lhs10" localSheetId="3" hidden="1">Model1b!$E$26:$AB$26</definedName>
    <definedName name="solver_lhs10" localSheetId="4" hidden="1">Model1c!$E$26:$AB$26</definedName>
    <definedName name="solver_lhs10" localSheetId="5" hidden="1">Model1d!$E$26:$AB$26</definedName>
    <definedName name="solver_lhs10" localSheetId="6" hidden="1">Model1e!$E$26:$AB$26</definedName>
    <definedName name="solver_lhs10" localSheetId="7" hidden="1">Model1f!$E$32:$AB$32</definedName>
    <definedName name="solver_lhs10" localSheetId="8" hidden="1">Model1g!$E$32:$AB$32</definedName>
    <definedName name="solver_lhs10" localSheetId="9" hidden="1">Model2a!$CZ$17:$CZ$40</definedName>
    <definedName name="solver_lhs11" localSheetId="2" hidden="1">Model1a!$E$25:$AB$25</definedName>
    <definedName name="solver_lhs11" localSheetId="3" hidden="1">Model1b!$E$25:$AB$25</definedName>
    <definedName name="solver_lhs11" localSheetId="4" hidden="1">Model1c!$E$25:$AB$25</definedName>
    <definedName name="solver_lhs11" localSheetId="5" hidden="1">Model1d!$E$25:$AB$25</definedName>
    <definedName name="solver_lhs11" localSheetId="6" hidden="1">Model1e!$E$25:$AB$25</definedName>
    <definedName name="solver_lhs11" localSheetId="7" hidden="1">Model1f!$E$31:$AB$31</definedName>
    <definedName name="solver_lhs11" localSheetId="8" hidden="1">Model1g!$E$31:$AB$31</definedName>
    <definedName name="solver_lhs11" localSheetId="9" hidden="1">Model2a!$CZ$53:$CZ$76</definedName>
    <definedName name="solver_lhs12" localSheetId="2" hidden="1">Model1a!$E$24:$AB$24</definedName>
    <definedName name="solver_lhs12" localSheetId="3" hidden="1">Model1b!$E$24:$AB$24</definedName>
    <definedName name="solver_lhs12" localSheetId="4" hidden="1">Model1c!$E$24:$AB$24</definedName>
    <definedName name="solver_lhs12" localSheetId="5" hidden="1">Model1d!$E$24:$AB$24</definedName>
    <definedName name="solver_lhs12" localSheetId="6" hidden="1">Model1e!$E$24:$AB$24</definedName>
    <definedName name="solver_lhs12" localSheetId="7" hidden="1">Model1f!$E$30:$AB$30</definedName>
    <definedName name="solver_lhs12" localSheetId="8" hidden="1">Model1g!$E$30:$AB$30</definedName>
    <definedName name="solver_lhs12" localSheetId="9" hidden="1">Model2a!$E$30:$AB$30</definedName>
    <definedName name="solver_lhs13" localSheetId="2" hidden="1">Model1a!$E$24:$AB$24</definedName>
    <definedName name="solver_lhs13" localSheetId="3" hidden="1">Model1b!$E$24:$AB$24</definedName>
    <definedName name="solver_lhs13" localSheetId="4" hidden="1">Model1c!$E$24:$AB$24</definedName>
    <definedName name="solver_lhs13" localSheetId="5" hidden="1">Model1d!$E$24:$AB$24</definedName>
    <definedName name="solver_lhs13" localSheetId="6" hidden="1">Model1e!$E$24:$AB$24</definedName>
    <definedName name="solver_lhs13" localSheetId="7" hidden="1">Model1f!$E$30:$AB$30</definedName>
    <definedName name="solver_lhs13" localSheetId="8" hidden="1">Model1g!$E$30:$AB$30</definedName>
    <definedName name="solver_lhs13" localSheetId="9" hidden="1">Model2a!$E$30:$AB$30</definedName>
    <definedName name="solver_lhs14" localSheetId="2" hidden="1">Model1a!$E$23:$AB$23</definedName>
    <definedName name="solver_lhs14" localSheetId="3" hidden="1">Model1b!$E$23:$AB$23</definedName>
    <definedName name="solver_lhs14" localSheetId="4" hidden="1">Model1c!$E$23:$AB$23</definedName>
    <definedName name="solver_lhs14" localSheetId="5" hidden="1">Model1d!$E$23:$AB$23</definedName>
    <definedName name="solver_lhs14" localSheetId="6" hidden="1">Model1e!$E$23:$AB$23</definedName>
    <definedName name="solver_lhs14" localSheetId="7" hidden="1">Model1f!$E$29:$AB$29</definedName>
    <definedName name="solver_lhs14" localSheetId="8" hidden="1">Model1g!$E$29:$AB$29</definedName>
    <definedName name="solver_lhs14" localSheetId="9" hidden="1">Model2a!$E$29:$AB$29</definedName>
    <definedName name="solver_lhs15" localSheetId="2" hidden="1">Model1a!$E$24:$AB$24</definedName>
    <definedName name="solver_lhs15" localSheetId="3" hidden="1">Model1b!$E$24:$AB$24</definedName>
    <definedName name="solver_lhs15" localSheetId="4" hidden="1">Model1c!$E$24:$AB$24</definedName>
    <definedName name="solver_lhs15" localSheetId="5" hidden="1">Model1d!$E$24:$AB$24</definedName>
    <definedName name="solver_lhs15" localSheetId="6" hidden="1">Model1e!$E$24:$AB$24</definedName>
    <definedName name="solver_lhs15" localSheetId="7" hidden="1">Model1f!$E$30:$AB$30</definedName>
    <definedName name="solver_lhs15" localSheetId="8" hidden="1">Model1g!$E$30:$AB$30</definedName>
    <definedName name="solver_lhs15" localSheetId="9" hidden="1">Model2a!$E$30:$AB$30</definedName>
    <definedName name="solver_lhs16" localSheetId="2" hidden="1">Model1a!$E$25:$AB$25</definedName>
    <definedName name="solver_lhs16" localSheetId="3" hidden="1">Model1b!$E$25:$AB$25</definedName>
    <definedName name="solver_lhs16" localSheetId="4" hidden="1">Model1c!$E$25:$AB$25</definedName>
    <definedName name="solver_lhs16" localSheetId="5" hidden="1">Model1d!$E$25:$AB$25</definedName>
    <definedName name="solver_lhs16" localSheetId="6" hidden="1">Model1e!$E$25:$AB$25</definedName>
    <definedName name="solver_lhs16" localSheetId="7" hidden="1">Model1f!$E$31:$AB$31</definedName>
    <definedName name="solver_lhs16" localSheetId="8" hidden="1">Model1g!$E$31:$AB$31</definedName>
    <definedName name="solver_lhs16" localSheetId="9" hidden="1">Model2a!$E$31:$AB$31</definedName>
    <definedName name="solver_lhs17" localSheetId="2" hidden="1">Model1a!$E$26:$AB$26</definedName>
    <definedName name="solver_lhs17" localSheetId="3" hidden="1">Model1b!$E$26:$AB$26</definedName>
    <definedName name="solver_lhs17" localSheetId="4" hidden="1">Model1c!$E$26:$AB$26</definedName>
    <definedName name="solver_lhs17" localSheetId="5" hidden="1">Model1d!$E$26:$AB$26</definedName>
    <definedName name="solver_lhs17" localSheetId="6" hidden="1">Model1e!$E$26:$AB$26</definedName>
    <definedName name="solver_lhs17" localSheetId="7" hidden="1">Model1f!$E$32:$AB$32</definedName>
    <definedName name="solver_lhs17" localSheetId="8" hidden="1">Model1g!$E$32:$AB$32</definedName>
    <definedName name="solver_lhs17" localSheetId="9" hidden="1">Model2a!$E$32:$AB$32</definedName>
    <definedName name="solver_lhs18" localSheetId="2" hidden="1">Model1a!$E$27:$AB$27</definedName>
    <definedName name="solver_lhs18" localSheetId="3" hidden="1">Model1b!$E$27:$AB$27</definedName>
    <definedName name="solver_lhs18" localSheetId="4" hidden="1">Model1c!$E$27:$AB$27</definedName>
    <definedName name="solver_lhs18" localSheetId="5" hidden="1">Model1d!$E$27:$AB$27</definedName>
    <definedName name="solver_lhs18" localSheetId="6" hidden="1">Model1e!$E$27:$AB$27</definedName>
    <definedName name="solver_lhs18" localSheetId="7" hidden="1">Model1f!$E$33:$AB$33</definedName>
    <definedName name="solver_lhs18" localSheetId="8" hidden="1">Model1g!$E$33:$AB$33</definedName>
    <definedName name="solver_lhs18" localSheetId="9" hidden="1">Model2a!$E$33:$AB$33</definedName>
    <definedName name="solver_lhs19" localSheetId="2" hidden="1">Model1a!$E$28:$AB$28</definedName>
    <definedName name="solver_lhs19" localSheetId="3" hidden="1">Model1b!$E$28:$AB$28</definedName>
    <definedName name="solver_lhs19" localSheetId="4" hidden="1">Model1c!$E$28:$AB$28</definedName>
    <definedName name="solver_lhs19" localSheetId="5" hidden="1">Model1d!$E$28:$AB$28</definedName>
    <definedName name="solver_lhs19" localSheetId="6" hidden="1">Model1e!$E$28:$AB$28</definedName>
    <definedName name="solver_lhs19" localSheetId="7" hidden="1">Model1f!$E$34:$AB$34</definedName>
    <definedName name="solver_lhs19" localSheetId="8" hidden="1">Model1g!$E$34:$AB$34</definedName>
    <definedName name="solver_lhs19" localSheetId="9" hidden="1">Model2a!$E$34:$AB$34</definedName>
    <definedName name="solver_lhs2" localSheetId="2" hidden="1">Model1a!$D$35</definedName>
    <definedName name="solver_lhs2" localSheetId="3" hidden="1">Model1b!$D$35</definedName>
    <definedName name="solver_lhs2" localSheetId="4" hidden="1">Model1c!$D$35</definedName>
    <definedName name="solver_lhs2" localSheetId="5" hidden="1">Model1d!$D$35</definedName>
    <definedName name="solver_lhs2" localSheetId="6" hidden="1">Model1e!$D$35</definedName>
    <definedName name="solver_lhs2" localSheetId="7" hidden="1">Model1f!$D$41</definedName>
    <definedName name="solver_lhs2" localSheetId="8" hidden="1">Model1g!$D$41</definedName>
    <definedName name="solver_lhs2" localSheetId="9" hidden="1">Model2a!$D$41</definedName>
    <definedName name="solver_lhs20" localSheetId="2" hidden="1">Model1a!$E$29:$AB$29</definedName>
    <definedName name="solver_lhs20" localSheetId="3" hidden="1">Model1b!$E$29:$AB$29</definedName>
    <definedName name="solver_lhs20" localSheetId="4" hidden="1">Model1c!$E$29:$AB$29</definedName>
    <definedName name="solver_lhs20" localSheetId="5" hidden="1">Model1d!$E$29:$AB$29</definedName>
    <definedName name="solver_lhs20" localSheetId="6" hidden="1">Model1e!$E$29:$AB$29</definedName>
    <definedName name="solver_lhs20" localSheetId="7" hidden="1">Model1f!$E$35:$AB$35</definedName>
    <definedName name="solver_lhs20" localSheetId="8" hidden="1">Model1g!$E$35:$AB$35</definedName>
    <definedName name="solver_lhs20" localSheetId="9" hidden="1">Model2a!$E$35:$AB$35</definedName>
    <definedName name="solver_lhs21" localSheetId="2" hidden="1">Model1a!$E$30:$AB$30</definedName>
    <definedName name="solver_lhs21" localSheetId="3" hidden="1">Model1b!$E$30:$AB$30</definedName>
    <definedName name="solver_lhs21" localSheetId="4" hidden="1">Model1c!$E$30:$AB$30</definedName>
    <definedName name="solver_lhs21" localSheetId="5" hidden="1">Model1d!$E$30:$AB$30</definedName>
    <definedName name="solver_lhs21" localSheetId="6" hidden="1">Model1e!$E$30:$AB$30</definedName>
    <definedName name="solver_lhs21" localSheetId="7" hidden="1">Model1f!$E$36:$AB$36</definedName>
    <definedName name="solver_lhs21" localSheetId="8" hidden="1">Model1g!$E$36:$AB$36</definedName>
    <definedName name="solver_lhs21" localSheetId="9" hidden="1">Model2a!$E$36:$AB$36</definedName>
    <definedName name="solver_lhs22" localSheetId="2" hidden="1">Model1a!$E$31:$AB$31</definedName>
    <definedName name="solver_lhs22" localSheetId="3" hidden="1">Model1b!$E$31:$AB$31</definedName>
    <definedName name="solver_lhs22" localSheetId="4" hidden="1">Model1c!$E$31:$AB$31</definedName>
    <definedName name="solver_lhs22" localSheetId="5" hidden="1">Model1d!$E$31:$AB$31</definedName>
    <definedName name="solver_lhs22" localSheetId="6" hidden="1">Model1e!$E$31:$AB$31</definedName>
    <definedName name="solver_lhs22" localSheetId="7" hidden="1">Model1f!$E$37:$AB$37</definedName>
    <definedName name="solver_lhs22" localSheetId="8" hidden="1">Model1g!$E$37:$AB$37</definedName>
    <definedName name="solver_lhs22" localSheetId="9" hidden="1">Model2a!$E$37:$AB$37</definedName>
    <definedName name="solver_lhs23" localSheetId="2" hidden="1">Model1a!$E$32:$AB$32</definedName>
    <definedName name="solver_lhs23" localSheetId="3" hidden="1">Model1b!$E$32:$AB$32</definedName>
    <definedName name="solver_lhs23" localSheetId="4" hidden="1">Model1c!$E$32:$AB$32</definedName>
    <definedName name="solver_lhs23" localSheetId="5" hidden="1">Model1d!$E$32:$AB$32</definedName>
    <definedName name="solver_lhs23" localSheetId="6" hidden="1">Model1e!$E$32:$AB$32</definedName>
    <definedName name="solver_lhs23" localSheetId="7" hidden="1">Model1f!$E$38:$AB$38</definedName>
    <definedName name="solver_lhs23" localSheetId="8" hidden="1">Model1g!$E$38:$AB$38</definedName>
    <definedName name="solver_lhs23" localSheetId="9" hidden="1">Model2a!$E$38:$AB$38</definedName>
    <definedName name="solver_lhs24" localSheetId="2" hidden="1">Model1a!$E$33:$AB$33</definedName>
    <definedName name="solver_lhs24" localSheetId="3" hidden="1">Model1b!$E$33:$AB$33</definedName>
    <definedName name="solver_lhs24" localSheetId="4" hidden="1">Model1c!$E$33:$AB$33</definedName>
    <definedName name="solver_lhs24" localSheetId="5" hidden="1">Model1d!$E$33:$AB$33</definedName>
    <definedName name="solver_lhs24" localSheetId="6" hidden="1">Model1e!$E$33:$AB$33</definedName>
    <definedName name="solver_lhs24" localSheetId="7" hidden="1">Model1f!$E$39:$AB$39</definedName>
    <definedName name="solver_lhs24" localSheetId="8" hidden="1">Model1g!$E$39:$AB$39</definedName>
    <definedName name="solver_lhs24" localSheetId="9" hidden="1">Model2a!$E$39:$AB$39</definedName>
    <definedName name="solver_lhs25" localSheetId="2" hidden="1">Model1a!$E$35:$AB$35</definedName>
    <definedName name="solver_lhs25" localSheetId="3" hidden="1">Model1b!$E$35:$AB$35</definedName>
    <definedName name="solver_lhs25" localSheetId="4" hidden="1">Model1c!$E$35:$AB$35</definedName>
    <definedName name="solver_lhs25" localSheetId="5" hidden="1">Model1d!$E$35:$AB$35</definedName>
    <definedName name="solver_lhs25" localSheetId="6" hidden="1">Model1e!$E$35:$AB$35</definedName>
    <definedName name="solver_lhs25" localSheetId="7" hidden="1">Model1f!$E$41:$AB$41</definedName>
    <definedName name="solver_lhs25" localSheetId="8" hidden="1">Model1g!$E$41:$AB$41</definedName>
    <definedName name="solver_lhs25" localSheetId="9" hidden="1">Model2a!$E$41:$AB$41</definedName>
    <definedName name="solver_lhs3" localSheetId="2" hidden="1">Model1a!$E$34:$AB$34</definedName>
    <definedName name="solver_lhs3" localSheetId="3" hidden="1">Model1b!$E$34:$AB$34</definedName>
    <definedName name="solver_lhs3" localSheetId="4" hidden="1">Model1c!$E$34:$AB$34</definedName>
    <definedName name="solver_lhs3" localSheetId="5" hidden="1">Model1d!$E$34:$AB$34</definedName>
    <definedName name="solver_lhs3" localSheetId="6" hidden="1">Model1e!$E$34:$AB$34</definedName>
    <definedName name="solver_lhs3" localSheetId="7" hidden="1">Model1f!$D$53:$D$76</definedName>
    <definedName name="solver_lhs3" localSheetId="8" hidden="1">Model1g!$D$53:$D$76</definedName>
    <definedName name="solver_lhs3" localSheetId="9" hidden="1">Model2a!$D$53:$D$76</definedName>
    <definedName name="solver_lhs4" localSheetId="2" hidden="1">Model1a!$E$34:$AB$34</definedName>
    <definedName name="solver_lhs4" localSheetId="3" hidden="1">Model1b!$E$34:$AB$34</definedName>
    <definedName name="solver_lhs4" localSheetId="4" hidden="1">Model1c!$E$34:$AB$34</definedName>
    <definedName name="solver_lhs4" localSheetId="5" hidden="1">Model1d!$E$34:$AB$34</definedName>
    <definedName name="solver_lhs4" localSheetId="6" hidden="1">Model1e!$E$34:$AB$34</definedName>
    <definedName name="solver_lhs4" localSheetId="7" hidden="1">Model1f!$D$77</definedName>
    <definedName name="solver_lhs4" localSheetId="8" hidden="1">Model1g!$D$77</definedName>
    <definedName name="solver_lhs4" localSheetId="9" hidden="1">Model2a!$D$77</definedName>
    <definedName name="solver_lhs5" localSheetId="2" hidden="1">Model1a!$E$34:$AB$34</definedName>
    <definedName name="solver_lhs5" localSheetId="3" hidden="1">Model1b!$E$34:$AB$34</definedName>
    <definedName name="solver_lhs5" localSheetId="4" hidden="1">Model1c!$E$34:$AB$34</definedName>
    <definedName name="solver_lhs5" localSheetId="5" hidden="1">Model1d!$E$34:$AB$34</definedName>
    <definedName name="solver_lhs5" localSheetId="6" hidden="1">Model1e!$E$34:$AB$34</definedName>
    <definedName name="solver_lhs5" localSheetId="7" hidden="1">Model1f!$BZ$53:$BZ$76</definedName>
    <definedName name="solver_lhs5" localSheetId="8" hidden="1">Model1g!$BZ$53:$BZ$76</definedName>
    <definedName name="solver_lhs5" localSheetId="9" hidden="1">Model2a!$CX$17:$CX$40</definedName>
    <definedName name="solver_lhs6" localSheetId="2" hidden="1">Model1a!$E$34:$AB$34</definedName>
    <definedName name="solver_lhs6" localSheetId="3" hidden="1">Model1b!$E$34:$AB$34</definedName>
    <definedName name="solver_lhs6" localSheetId="4" hidden="1">Model1c!$E$34:$AB$34</definedName>
    <definedName name="solver_lhs6" localSheetId="5" hidden="1">Model1d!$E$34:$AB$34</definedName>
    <definedName name="solver_lhs6" localSheetId="6" hidden="1">Model1e!$E$34:$AB$34</definedName>
    <definedName name="solver_lhs6" localSheetId="7" hidden="1">Model1f!$BZ$17:$BZ$40</definedName>
    <definedName name="solver_lhs6" localSheetId="8" hidden="1">Model1g!$BZ$17:$BZ$40</definedName>
    <definedName name="solver_lhs6" localSheetId="9" hidden="1">Model2a!$CY$17:$CY$40</definedName>
    <definedName name="solver_lhs7" localSheetId="2" hidden="1">Model1a!$E$30:$AB$30</definedName>
    <definedName name="solver_lhs7" localSheetId="3" hidden="1">Model1b!$E$30:$AB$30</definedName>
    <definedName name="solver_lhs7" localSheetId="4" hidden="1">Model1c!$E$30:$AB$30</definedName>
    <definedName name="solver_lhs7" localSheetId="5" hidden="1">Model1d!$E$30:$AB$30</definedName>
    <definedName name="solver_lhs7" localSheetId="6" hidden="1">Model1e!$E$30:$AB$30</definedName>
    <definedName name="solver_lhs7" localSheetId="7" hidden="1">Model1f!$BY$53:$BY$76</definedName>
    <definedName name="solver_lhs7" localSheetId="8" hidden="1">Model1g!$BY$53:$BY$76</definedName>
    <definedName name="solver_lhs7" localSheetId="9" hidden="1">Model2a!$CX$53:$CX$76</definedName>
    <definedName name="solver_lhs8" localSheetId="2" hidden="1">Model1a!$E$28:$AB$28</definedName>
    <definedName name="solver_lhs8" localSheetId="3" hidden="1">Model1b!$E$28:$AB$28</definedName>
    <definedName name="solver_lhs8" localSheetId="4" hidden="1">Model1c!$E$28:$AB$28</definedName>
    <definedName name="solver_lhs8" localSheetId="5" hidden="1">Model1d!$E$28:$AB$28</definedName>
    <definedName name="solver_lhs8" localSheetId="6" hidden="1">Model1e!$E$28:$AB$28</definedName>
    <definedName name="solver_lhs8" localSheetId="7" hidden="1">Model1f!$BZ$53:$BZ$76</definedName>
    <definedName name="solver_lhs8" localSheetId="8" hidden="1">Model1g!$BZ$53:$BZ$76</definedName>
    <definedName name="solver_lhs8" localSheetId="9" hidden="1">Model2a!$CY$53:$CY$76</definedName>
    <definedName name="solver_lhs9" localSheetId="2" hidden="1">Model1a!$E$27:$AB$27</definedName>
    <definedName name="solver_lhs9" localSheetId="3" hidden="1">Model1b!$E$27:$AB$27</definedName>
    <definedName name="solver_lhs9" localSheetId="4" hidden="1">Model1c!$E$27:$AB$27</definedName>
    <definedName name="solver_lhs9" localSheetId="5" hidden="1">Model1d!$E$27:$AB$27</definedName>
    <definedName name="solver_lhs9" localSheetId="6" hidden="1">Model1e!$E$27:$AB$27</definedName>
    <definedName name="solver_lhs9" localSheetId="7" hidden="1">Model1f!$E$46:$AB$46</definedName>
    <definedName name="solver_lhs9" localSheetId="8" hidden="1">Model1g!$E$46:$AB$46</definedName>
    <definedName name="solver_lhs9" localSheetId="9" hidden="1">Model2a!$E$46:$AB$46</definedName>
    <definedName name="solver_lin" localSheetId="2" hidden="1">1</definedName>
    <definedName name="solver_lin" localSheetId="3" hidden="1">1</definedName>
    <definedName name="solver_lin" localSheetId="4" hidden="1">1</definedName>
    <definedName name="solver_lin" localSheetId="5" hidden="1">1</definedName>
    <definedName name="solver_lin" localSheetId="6" hidden="1">1</definedName>
    <definedName name="solver_lin" localSheetId="7" hidden="1">1</definedName>
    <definedName name="solver_lin" localSheetId="8" hidden="1">1</definedName>
    <definedName name="solver_lin" localSheetId="9" hidden="1">1</definedName>
    <definedName name="solver_neg" localSheetId="2" hidden="1">1</definedName>
    <definedName name="solver_neg" localSheetId="3" hidden="1">1</definedName>
    <definedName name="solver_neg" localSheetId="4" hidden="1">1</definedName>
    <definedName name="solver_neg" localSheetId="5" hidden="1">1</definedName>
    <definedName name="solver_neg" localSheetId="6" hidden="1">1</definedName>
    <definedName name="solver_neg" localSheetId="7" hidden="1">1</definedName>
    <definedName name="solver_neg" localSheetId="8" hidden="1">1</definedName>
    <definedName name="solver_neg" localSheetId="9" hidden="1">1</definedName>
    <definedName name="solver_num" localSheetId="2" hidden="1">2</definedName>
    <definedName name="solver_num" localSheetId="3" hidden="1">2</definedName>
    <definedName name="solver_num" localSheetId="4" hidden="1">2</definedName>
    <definedName name="solver_num" localSheetId="5" hidden="1">2</definedName>
    <definedName name="solver_num" localSheetId="6" hidden="1">2</definedName>
    <definedName name="solver_num" localSheetId="7" hidden="1">4</definedName>
    <definedName name="solver_num" localSheetId="8" hidden="1">4</definedName>
    <definedName name="solver_num" localSheetId="9" hidden="1">11</definedName>
    <definedName name="solver_nwt" localSheetId="2" hidden="1">1</definedName>
    <definedName name="solver_nwt" localSheetId="3" hidden="1">1</definedName>
    <definedName name="solver_nwt" localSheetId="4" hidden="1">1</definedName>
    <definedName name="solver_nwt" localSheetId="5" hidden="1">1</definedName>
    <definedName name="solver_nwt" localSheetId="6" hidden="1">1</definedName>
    <definedName name="solver_nwt" localSheetId="7" hidden="1">1</definedName>
    <definedName name="solver_nwt" localSheetId="8" hidden="1">1</definedName>
    <definedName name="solver_nwt" localSheetId="9" hidden="1">1</definedName>
    <definedName name="solver_opt" localSheetId="2" hidden="1">Model1a!$A$6</definedName>
    <definedName name="solver_opt" localSheetId="3" hidden="1">Model1b!$A$6</definedName>
    <definedName name="solver_opt" localSheetId="4" hidden="1">Model1c!$A$6</definedName>
    <definedName name="solver_opt" localSheetId="5" hidden="1">Model1d!$A$6</definedName>
    <definedName name="solver_opt" localSheetId="6" hidden="1">Model1e!$A$6</definedName>
    <definedName name="solver_opt" localSheetId="7" hidden="1">Model1f!$A$8</definedName>
    <definedName name="solver_opt" localSheetId="8" hidden="1">Model1g!$A$8</definedName>
    <definedName name="solver_opt" localSheetId="9" hidden="1">Model2a!$A$8</definedName>
    <definedName name="solver_pre" localSheetId="2" hidden="1">0.000001</definedName>
    <definedName name="solver_pre" localSheetId="3" hidden="1">0.000001</definedName>
    <definedName name="solver_pre" localSheetId="4" hidden="1">0.000001</definedName>
    <definedName name="solver_pre" localSheetId="5" hidden="1">0.000001</definedName>
    <definedName name="solver_pre" localSheetId="6" hidden="1">0.000001</definedName>
    <definedName name="solver_pre" localSheetId="7" hidden="1">0.000001</definedName>
    <definedName name="solver_pre" localSheetId="8" hidden="1">0.000001</definedName>
    <definedName name="solver_pre" localSheetId="9" hidden="1">0.000001</definedName>
    <definedName name="solver_rel1" localSheetId="2" hidden="1">1</definedName>
    <definedName name="solver_rel1" localSheetId="3" hidden="1">1</definedName>
    <definedName name="solver_rel1" localSheetId="4" hidden="1">1</definedName>
    <definedName name="solver_rel1" localSheetId="5" hidden="1">1</definedName>
    <definedName name="solver_rel1" localSheetId="6" hidden="1">1</definedName>
    <definedName name="solver_rel1" localSheetId="7" hidden="1">1</definedName>
    <definedName name="solver_rel1" localSheetId="8" hidden="1">1</definedName>
    <definedName name="solver_rel1" localSheetId="9" hidden="1">1</definedName>
    <definedName name="solver_rel10" localSheetId="2" hidden="1">1</definedName>
    <definedName name="solver_rel10" localSheetId="3" hidden="1">1</definedName>
    <definedName name="solver_rel10" localSheetId="4" hidden="1">1</definedName>
    <definedName name="solver_rel10" localSheetId="5" hidden="1">1</definedName>
    <definedName name="solver_rel10" localSheetId="6" hidden="1">1</definedName>
    <definedName name="solver_rel10" localSheetId="7" hidden="1">1</definedName>
    <definedName name="solver_rel10" localSheetId="8" hidden="1">1</definedName>
    <definedName name="solver_rel10" localSheetId="9" hidden="1">3</definedName>
    <definedName name="solver_rel11" localSheetId="2" hidden="1">1</definedName>
    <definedName name="solver_rel11" localSheetId="3" hidden="1">1</definedName>
    <definedName name="solver_rel11" localSheetId="4" hidden="1">1</definedName>
    <definedName name="solver_rel11" localSheetId="5" hidden="1">1</definedName>
    <definedName name="solver_rel11" localSheetId="6" hidden="1">1</definedName>
    <definedName name="solver_rel11" localSheetId="7" hidden="1">1</definedName>
    <definedName name="solver_rel11" localSheetId="8" hidden="1">1</definedName>
    <definedName name="solver_rel11" localSheetId="9" hidden="1">3</definedName>
    <definedName name="solver_rel12" localSheetId="2" hidden="1">1</definedName>
    <definedName name="solver_rel12" localSheetId="3" hidden="1">1</definedName>
    <definedName name="solver_rel12" localSheetId="4" hidden="1">1</definedName>
    <definedName name="solver_rel12" localSheetId="5" hidden="1">1</definedName>
    <definedName name="solver_rel12" localSheetId="6" hidden="1">1</definedName>
    <definedName name="solver_rel12" localSheetId="7" hidden="1">1</definedName>
    <definedName name="solver_rel12" localSheetId="8" hidden="1">1</definedName>
    <definedName name="solver_rel12" localSheetId="9" hidden="1">1</definedName>
    <definedName name="solver_rel13" localSheetId="2" hidden="1">1</definedName>
    <definedName name="solver_rel13" localSheetId="3" hidden="1">1</definedName>
    <definedName name="solver_rel13" localSheetId="4" hidden="1">1</definedName>
    <definedName name="solver_rel13" localSheetId="5" hidden="1">1</definedName>
    <definedName name="solver_rel13" localSheetId="6" hidden="1">1</definedName>
    <definedName name="solver_rel13" localSheetId="7" hidden="1">1</definedName>
    <definedName name="solver_rel13" localSheetId="8" hidden="1">1</definedName>
    <definedName name="solver_rel13" localSheetId="9" hidden="1">1</definedName>
    <definedName name="solver_rel14" localSheetId="2" hidden="1">1</definedName>
    <definedName name="solver_rel14" localSheetId="3" hidden="1">1</definedName>
    <definedName name="solver_rel14" localSheetId="4" hidden="1">1</definedName>
    <definedName name="solver_rel14" localSheetId="5" hidden="1">1</definedName>
    <definedName name="solver_rel14" localSheetId="6" hidden="1">1</definedName>
    <definedName name="solver_rel14" localSheetId="7" hidden="1">1</definedName>
    <definedName name="solver_rel14" localSheetId="8" hidden="1">1</definedName>
    <definedName name="solver_rel14" localSheetId="9" hidden="1">1</definedName>
    <definedName name="solver_rel15" localSheetId="2" hidden="1">1</definedName>
    <definedName name="solver_rel15" localSheetId="3" hidden="1">1</definedName>
    <definedName name="solver_rel15" localSheetId="4" hidden="1">1</definedName>
    <definedName name="solver_rel15" localSheetId="5" hidden="1">1</definedName>
    <definedName name="solver_rel15" localSheetId="6" hidden="1">1</definedName>
    <definedName name="solver_rel15" localSheetId="7" hidden="1">1</definedName>
    <definedName name="solver_rel15" localSheetId="8" hidden="1">1</definedName>
    <definedName name="solver_rel15" localSheetId="9" hidden="1">1</definedName>
    <definedName name="solver_rel16" localSheetId="2" hidden="1">1</definedName>
    <definedName name="solver_rel16" localSheetId="3" hidden="1">1</definedName>
    <definedName name="solver_rel16" localSheetId="4" hidden="1">1</definedName>
    <definedName name="solver_rel16" localSheetId="5" hidden="1">1</definedName>
    <definedName name="solver_rel16" localSheetId="6" hidden="1">1</definedName>
    <definedName name="solver_rel16" localSheetId="7" hidden="1">1</definedName>
    <definedName name="solver_rel16" localSheetId="8" hidden="1">1</definedName>
    <definedName name="solver_rel16" localSheetId="9" hidden="1">1</definedName>
    <definedName name="solver_rel17" localSheetId="2" hidden="1">1</definedName>
    <definedName name="solver_rel17" localSheetId="3" hidden="1">1</definedName>
    <definedName name="solver_rel17" localSheetId="4" hidden="1">1</definedName>
    <definedName name="solver_rel17" localSheetId="5" hidden="1">1</definedName>
    <definedName name="solver_rel17" localSheetId="6" hidden="1">1</definedName>
    <definedName name="solver_rel17" localSheetId="7" hidden="1">1</definedName>
    <definedName name="solver_rel17" localSheetId="8" hidden="1">1</definedName>
    <definedName name="solver_rel17" localSheetId="9" hidden="1">1</definedName>
    <definedName name="solver_rel18" localSheetId="2" hidden="1">1</definedName>
    <definedName name="solver_rel18" localSheetId="3" hidden="1">1</definedName>
    <definedName name="solver_rel18" localSheetId="4" hidden="1">1</definedName>
    <definedName name="solver_rel18" localSheetId="5" hidden="1">1</definedName>
    <definedName name="solver_rel18" localSheetId="6" hidden="1">1</definedName>
    <definedName name="solver_rel18" localSheetId="7" hidden="1">1</definedName>
    <definedName name="solver_rel18" localSheetId="8" hidden="1">1</definedName>
    <definedName name="solver_rel18" localSheetId="9" hidden="1">1</definedName>
    <definedName name="solver_rel19" localSheetId="2" hidden="1">1</definedName>
    <definedName name="solver_rel19" localSheetId="3" hidden="1">1</definedName>
    <definedName name="solver_rel19" localSheetId="4" hidden="1">1</definedName>
    <definedName name="solver_rel19" localSheetId="5" hidden="1">1</definedName>
    <definedName name="solver_rel19" localSheetId="6" hidden="1">1</definedName>
    <definedName name="solver_rel19" localSheetId="7" hidden="1">1</definedName>
    <definedName name="solver_rel19" localSheetId="8" hidden="1">1</definedName>
    <definedName name="solver_rel19" localSheetId="9" hidden="1">1</definedName>
    <definedName name="solver_rel2" localSheetId="2" hidden="1">3</definedName>
    <definedName name="solver_rel2" localSheetId="3" hidden="1">3</definedName>
    <definedName name="solver_rel2" localSheetId="4" hidden="1">3</definedName>
    <definedName name="solver_rel2" localSheetId="5" hidden="1">3</definedName>
    <definedName name="solver_rel2" localSheetId="6" hidden="1">3</definedName>
    <definedName name="solver_rel2" localSheetId="7" hidden="1">3</definedName>
    <definedName name="solver_rel2" localSheetId="8" hidden="1">3</definedName>
    <definedName name="solver_rel2" localSheetId="9" hidden="1">3</definedName>
    <definedName name="solver_rel20" localSheetId="2" hidden="1">1</definedName>
    <definedName name="solver_rel20" localSheetId="3" hidden="1">1</definedName>
    <definedName name="solver_rel20" localSheetId="4" hidden="1">1</definedName>
    <definedName name="solver_rel20" localSheetId="5" hidden="1">1</definedName>
    <definedName name="solver_rel20" localSheetId="6" hidden="1">1</definedName>
    <definedName name="solver_rel20" localSheetId="7" hidden="1">1</definedName>
    <definedName name="solver_rel20" localSheetId="8" hidden="1">1</definedName>
    <definedName name="solver_rel20" localSheetId="9" hidden="1">1</definedName>
    <definedName name="solver_rel21" localSheetId="2" hidden="1">1</definedName>
    <definedName name="solver_rel21" localSheetId="3" hidden="1">1</definedName>
    <definedName name="solver_rel21" localSheetId="4" hidden="1">1</definedName>
    <definedName name="solver_rel21" localSheetId="5" hidden="1">1</definedName>
    <definedName name="solver_rel21" localSheetId="6" hidden="1">1</definedName>
    <definedName name="solver_rel21" localSheetId="7" hidden="1">1</definedName>
    <definedName name="solver_rel21" localSheetId="8" hidden="1">1</definedName>
    <definedName name="solver_rel21" localSheetId="9" hidden="1">1</definedName>
    <definedName name="solver_rel22" localSheetId="2" hidden="1">1</definedName>
    <definedName name="solver_rel22" localSheetId="3" hidden="1">1</definedName>
    <definedName name="solver_rel22" localSheetId="4" hidden="1">1</definedName>
    <definedName name="solver_rel22" localSheetId="5" hidden="1">1</definedName>
    <definedName name="solver_rel22" localSheetId="6" hidden="1">1</definedName>
    <definedName name="solver_rel22" localSheetId="7" hidden="1">1</definedName>
    <definedName name="solver_rel22" localSheetId="8" hidden="1">1</definedName>
    <definedName name="solver_rel22" localSheetId="9" hidden="1">1</definedName>
    <definedName name="solver_rel23" localSheetId="2" hidden="1">1</definedName>
    <definedName name="solver_rel23" localSheetId="3" hidden="1">1</definedName>
    <definedName name="solver_rel23" localSheetId="4" hidden="1">1</definedName>
    <definedName name="solver_rel23" localSheetId="5" hidden="1">1</definedName>
    <definedName name="solver_rel23" localSheetId="6" hidden="1">1</definedName>
    <definedName name="solver_rel23" localSheetId="7" hidden="1">1</definedName>
    <definedName name="solver_rel23" localSheetId="8" hidden="1">1</definedName>
    <definedName name="solver_rel23" localSheetId="9" hidden="1">1</definedName>
    <definedName name="solver_rel24" localSheetId="2" hidden="1">1</definedName>
    <definedName name="solver_rel24" localSheetId="3" hidden="1">1</definedName>
    <definedName name="solver_rel24" localSheetId="4" hidden="1">1</definedName>
    <definedName name="solver_rel24" localSheetId="5" hidden="1">1</definedName>
    <definedName name="solver_rel24" localSheetId="6" hidden="1">1</definedName>
    <definedName name="solver_rel24" localSheetId="7" hidden="1">1</definedName>
    <definedName name="solver_rel24" localSheetId="8" hidden="1">1</definedName>
    <definedName name="solver_rel24" localSheetId="9" hidden="1">1</definedName>
    <definedName name="solver_rel25" localSheetId="2" hidden="1">3</definedName>
    <definedName name="solver_rel25" localSheetId="3" hidden="1">3</definedName>
    <definedName name="solver_rel25" localSheetId="4" hidden="1">3</definedName>
    <definedName name="solver_rel25" localSheetId="5" hidden="1">3</definedName>
    <definedName name="solver_rel25" localSheetId="6" hidden="1">3</definedName>
    <definedName name="solver_rel25" localSheetId="7" hidden="1">3</definedName>
    <definedName name="solver_rel25" localSheetId="8" hidden="1">3</definedName>
    <definedName name="solver_rel25" localSheetId="9" hidden="1">3</definedName>
    <definedName name="solver_rel3" localSheetId="2" hidden="1">1</definedName>
    <definedName name="solver_rel3" localSheetId="3" hidden="1">1</definedName>
    <definedName name="solver_rel3" localSheetId="4" hidden="1">1</definedName>
    <definedName name="solver_rel3" localSheetId="5" hidden="1">1</definedName>
    <definedName name="solver_rel3" localSheetId="6" hidden="1">1</definedName>
    <definedName name="solver_rel3" localSheetId="7" hidden="1">1</definedName>
    <definedName name="solver_rel3" localSheetId="8" hidden="1">1</definedName>
    <definedName name="solver_rel3" localSheetId="9" hidden="1">1</definedName>
    <definedName name="solver_rel4" localSheetId="2" hidden="1">1</definedName>
    <definedName name="solver_rel4" localSheetId="3" hidden="1">1</definedName>
    <definedName name="solver_rel4" localSheetId="4" hidden="1">1</definedName>
    <definedName name="solver_rel4" localSheetId="5" hidden="1">1</definedName>
    <definedName name="solver_rel4" localSheetId="6" hidden="1">1</definedName>
    <definedName name="solver_rel4" localSheetId="7" hidden="1">3</definedName>
    <definedName name="solver_rel4" localSheetId="8" hidden="1">3</definedName>
    <definedName name="solver_rel4" localSheetId="9" hidden="1">3</definedName>
    <definedName name="solver_rel5" localSheetId="2" hidden="1">1</definedName>
    <definedName name="solver_rel5" localSheetId="3" hidden="1">1</definedName>
    <definedName name="solver_rel5" localSheetId="4" hidden="1">1</definedName>
    <definedName name="solver_rel5" localSheetId="5" hidden="1">1</definedName>
    <definedName name="solver_rel5" localSheetId="6" hidden="1">1</definedName>
    <definedName name="solver_rel5" localSheetId="7" hidden="1">3</definedName>
    <definedName name="solver_rel5" localSheetId="8" hidden="1">3</definedName>
    <definedName name="solver_rel5" localSheetId="9" hidden="1">3</definedName>
    <definedName name="solver_rel6" localSheetId="2" hidden="1">1</definedName>
    <definedName name="solver_rel6" localSheetId="3" hidden="1">1</definedName>
    <definedName name="solver_rel6" localSheetId="4" hidden="1">1</definedName>
    <definedName name="solver_rel6" localSheetId="5" hidden="1">1</definedName>
    <definedName name="solver_rel6" localSheetId="6" hidden="1">1</definedName>
    <definedName name="solver_rel6" localSheetId="7" hidden="1">3</definedName>
    <definedName name="solver_rel6" localSheetId="8" hidden="1">3</definedName>
    <definedName name="solver_rel6" localSheetId="9" hidden="1">3</definedName>
    <definedName name="solver_rel7" localSheetId="2" hidden="1">1</definedName>
    <definedName name="solver_rel7" localSheetId="3" hidden="1">1</definedName>
    <definedName name="solver_rel7" localSheetId="4" hidden="1">1</definedName>
    <definedName name="solver_rel7" localSheetId="5" hidden="1">1</definedName>
    <definedName name="solver_rel7" localSheetId="6" hidden="1">1</definedName>
    <definedName name="solver_rel7" localSheetId="7" hidden="1">3</definedName>
    <definedName name="solver_rel7" localSheetId="8" hidden="1">3</definedName>
    <definedName name="solver_rel7" localSheetId="9" hidden="1">3</definedName>
    <definedName name="solver_rel8" localSheetId="2" hidden="1">1</definedName>
    <definedName name="solver_rel8" localSheetId="3" hidden="1">1</definedName>
    <definedName name="solver_rel8" localSheetId="4" hidden="1">1</definedName>
    <definedName name="solver_rel8" localSheetId="5" hidden="1">1</definedName>
    <definedName name="solver_rel8" localSheetId="6" hidden="1">1</definedName>
    <definedName name="solver_rel8" localSheetId="7" hidden="1">3</definedName>
    <definedName name="solver_rel8" localSheetId="8" hidden="1">3</definedName>
    <definedName name="solver_rel8" localSheetId="9" hidden="1">3</definedName>
    <definedName name="solver_rel9" localSheetId="2" hidden="1">1</definedName>
    <definedName name="solver_rel9" localSheetId="3" hidden="1">1</definedName>
    <definedName name="solver_rel9" localSheetId="4" hidden="1">1</definedName>
    <definedName name="solver_rel9" localSheetId="5" hidden="1">1</definedName>
    <definedName name="solver_rel9" localSheetId="6" hidden="1">1</definedName>
    <definedName name="solver_rel9" localSheetId="7" hidden="1">1</definedName>
    <definedName name="solver_rel9" localSheetId="8" hidden="1">1</definedName>
    <definedName name="solver_rel9" localSheetId="9" hidden="1">1</definedName>
    <definedName name="solver_rhs1" localSheetId="2" hidden="1">Model1a!$C$11:$C$34</definedName>
    <definedName name="solver_rhs1" localSheetId="3" hidden="1">Model1b!$C$11:$C$34</definedName>
    <definedName name="solver_rhs1" localSheetId="4" hidden="1">Model1c!$C$11:$C$34</definedName>
    <definedName name="solver_rhs1" localSheetId="5" hidden="1">Model1d!$C$11:$C$34</definedName>
    <definedName name="solver_rhs1" localSheetId="6" hidden="1">Model1e!$C$11:$C$34</definedName>
    <definedName name="solver_rhs1" localSheetId="7" hidden="1">Model1f!$C$17:$C$40</definedName>
    <definedName name="solver_rhs1" localSheetId="8" hidden="1">Model1g!$C$17:$C$40</definedName>
    <definedName name="solver_rhs1" localSheetId="9" hidden="1">Model2a!$C$17:$C$40</definedName>
    <definedName name="solver_rhs10" localSheetId="2" hidden="1">Model1a!$C$26</definedName>
    <definedName name="solver_rhs10" localSheetId="3" hidden="1">Model1b!$C$26</definedName>
    <definedName name="solver_rhs10" localSheetId="4" hidden="1">Model1c!$C$26</definedName>
    <definedName name="solver_rhs10" localSheetId="5" hidden="1">Model1d!$C$26</definedName>
    <definedName name="solver_rhs10" localSheetId="6" hidden="1">Model1e!$C$26</definedName>
    <definedName name="solver_rhs10" localSheetId="7" hidden="1">Model1f!$C$32</definedName>
    <definedName name="solver_rhs10" localSheetId="8" hidden="1">Model1g!$C$32</definedName>
    <definedName name="solver_rhs10" localSheetId="9" hidden="1">Model2a!$DA$17:$DA$40</definedName>
    <definedName name="solver_rhs11" localSheetId="2" hidden="1">Model1a!$C$25</definedName>
    <definedName name="solver_rhs11" localSheetId="3" hidden="1">Model1b!$C$25</definedName>
    <definedName name="solver_rhs11" localSheetId="4" hidden="1">Model1c!$C$25</definedName>
    <definedName name="solver_rhs11" localSheetId="5" hidden="1">Model1d!$C$25</definedName>
    <definedName name="solver_rhs11" localSheetId="6" hidden="1">Model1e!$C$25</definedName>
    <definedName name="solver_rhs11" localSheetId="7" hidden="1">Model1f!$C$31</definedName>
    <definedName name="solver_rhs11" localSheetId="8" hidden="1">Model1g!$C$31</definedName>
    <definedName name="solver_rhs11" localSheetId="9" hidden="1">Model2a!$DA$53:$DA$76</definedName>
    <definedName name="solver_rhs12" localSheetId="2" hidden="1">Model1a!$C$24</definedName>
    <definedName name="solver_rhs12" localSheetId="3" hidden="1">Model1b!$C$24</definedName>
    <definedName name="solver_rhs12" localSheetId="4" hidden="1">Model1c!$C$24</definedName>
    <definedName name="solver_rhs12" localSheetId="5" hidden="1">Model1d!$C$24</definedName>
    <definedName name="solver_rhs12" localSheetId="6" hidden="1">Model1e!$C$24</definedName>
    <definedName name="solver_rhs12" localSheetId="7" hidden="1">Model1f!$C$30</definedName>
    <definedName name="solver_rhs12" localSheetId="8" hidden="1">Model1g!$C$30</definedName>
    <definedName name="solver_rhs12" localSheetId="9" hidden="1">Model2a!$C$30</definedName>
    <definedName name="solver_rhs13" localSheetId="2" hidden="1">Model1a!$C$24</definedName>
    <definedName name="solver_rhs13" localSheetId="3" hidden="1">Model1b!$C$24</definedName>
    <definedName name="solver_rhs13" localSheetId="4" hidden="1">Model1c!$C$24</definedName>
    <definedName name="solver_rhs13" localSheetId="5" hidden="1">Model1d!$C$24</definedName>
    <definedName name="solver_rhs13" localSheetId="6" hidden="1">Model1e!$C$24</definedName>
    <definedName name="solver_rhs13" localSheetId="7" hidden="1">Model1f!$C$30</definedName>
    <definedName name="solver_rhs13" localSheetId="8" hidden="1">Model1g!$C$30</definedName>
    <definedName name="solver_rhs13" localSheetId="9" hidden="1">Model2a!$C$30</definedName>
    <definedName name="solver_rhs14" localSheetId="2" hidden="1">Model1a!$C$23</definedName>
    <definedName name="solver_rhs14" localSheetId="3" hidden="1">Model1b!$C$23</definedName>
    <definedName name="solver_rhs14" localSheetId="4" hidden="1">Model1c!$C$23</definedName>
    <definedName name="solver_rhs14" localSheetId="5" hidden="1">Model1d!$C$23</definedName>
    <definedName name="solver_rhs14" localSheetId="6" hidden="1">Model1e!$C$23</definedName>
    <definedName name="solver_rhs14" localSheetId="7" hidden="1">Model1f!$C$29</definedName>
    <definedName name="solver_rhs14" localSheetId="8" hidden="1">Model1g!$C$29</definedName>
    <definedName name="solver_rhs14" localSheetId="9" hidden="1">Model2a!$C$29</definedName>
    <definedName name="solver_rhs15" localSheetId="2" hidden="1">Model1a!$C$24</definedName>
    <definedName name="solver_rhs15" localSheetId="3" hidden="1">Model1b!$C$24</definedName>
    <definedName name="solver_rhs15" localSheetId="4" hidden="1">Model1c!$C$24</definedName>
    <definedName name="solver_rhs15" localSheetId="5" hidden="1">Model1d!$C$24</definedName>
    <definedName name="solver_rhs15" localSheetId="6" hidden="1">Model1e!$C$24</definedName>
    <definedName name="solver_rhs15" localSheetId="7" hidden="1">Model1f!$C$30</definedName>
    <definedName name="solver_rhs15" localSheetId="8" hidden="1">Model1g!$C$30</definedName>
    <definedName name="solver_rhs15" localSheetId="9" hidden="1">Model2a!$C$30</definedName>
    <definedName name="solver_rhs16" localSheetId="2" hidden="1">Model1a!$C$25</definedName>
    <definedName name="solver_rhs16" localSheetId="3" hidden="1">Model1b!$C$25</definedName>
    <definedName name="solver_rhs16" localSheetId="4" hidden="1">Model1c!$C$25</definedName>
    <definedName name="solver_rhs16" localSheetId="5" hidden="1">Model1d!$C$25</definedName>
    <definedName name="solver_rhs16" localSheetId="6" hidden="1">Model1e!$C$25</definedName>
    <definedName name="solver_rhs16" localSheetId="7" hidden="1">Model1f!$C$31</definedName>
    <definedName name="solver_rhs16" localSheetId="8" hidden="1">Model1g!$C$31</definedName>
    <definedName name="solver_rhs16" localSheetId="9" hidden="1">Model2a!$C$31</definedName>
    <definedName name="solver_rhs17" localSheetId="2" hidden="1">Model1a!$C$26</definedName>
    <definedName name="solver_rhs17" localSheetId="3" hidden="1">Model1b!$C$26</definedName>
    <definedName name="solver_rhs17" localSheetId="4" hidden="1">Model1c!$C$26</definedName>
    <definedName name="solver_rhs17" localSheetId="5" hidden="1">Model1d!$C$26</definedName>
    <definedName name="solver_rhs17" localSheetId="6" hidden="1">Model1e!$C$26</definedName>
    <definedName name="solver_rhs17" localSheetId="7" hidden="1">Model1f!$C$32</definedName>
    <definedName name="solver_rhs17" localSheetId="8" hidden="1">Model1g!$C$32</definedName>
    <definedName name="solver_rhs17" localSheetId="9" hidden="1">Model2a!$C$32</definedName>
    <definedName name="solver_rhs18" localSheetId="2" hidden="1">Model1a!$C$27</definedName>
    <definedName name="solver_rhs18" localSheetId="3" hidden="1">Model1b!$C$27</definedName>
    <definedName name="solver_rhs18" localSheetId="4" hidden="1">Model1c!$C$27</definedName>
    <definedName name="solver_rhs18" localSheetId="5" hidden="1">Model1d!$C$27</definedName>
    <definedName name="solver_rhs18" localSheetId="6" hidden="1">Model1e!$C$27</definedName>
    <definedName name="solver_rhs18" localSheetId="7" hidden="1">Model1f!$C$33</definedName>
    <definedName name="solver_rhs18" localSheetId="8" hidden="1">Model1g!$C$33</definedName>
    <definedName name="solver_rhs18" localSheetId="9" hidden="1">Model2a!$C$33</definedName>
    <definedName name="solver_rhs19" localSheetId="2" hidden="1">Model1a!$C$28</definedName>
    <definedName name="solver_rhs19" localSheetId="3" hidden="1">Model1b!$C$28</definedName>
    <definedName name="solver_rhs19" localSheetId="4" hidden="1">Model1c!$C$28</definedName>
    <definedName name="solver_rhs19" localSheetId="5" hidden="1">Model1d!$C$28</definedName>
    <definedName name="solver_rhs19" localSheetId="6" hidden="1">Model1e!$C$28</definedName>
    <definedName name="solver_rhs19" localSheetId="7" hidden="1">Model1f!$C$34</definedName>
    <definedName name="solver_rhs19" localSheetId="8" hidden="1">Model1g!$C$34</definedName>
    <definedName name="solver_rhs19" localSheetId="9" hidden="1">Model2a!$C$34</definedName>
    <definedName name="solver_rhs2" localSheetId="2" hidden="1">Model1a!$C$35</definedName>
    <definedName name="solver_rhs2" localSheetId="3" hidden="1">Model1b!$C$35</definedName>
    <definedName name="solver_rhs2" localSheetId="4" hidden="1">Model1c!$C$35</definedName>
    <definedName name="solver_rhs2" localSheetId="5" hidden="1">Model1d!$C$35</definedName>
    <definedName name="solver_rhs2" localSheetId="6" hidden="1">Model1e!$C$35</definedName>
    <definedName name="solver_rhs2" localSheetId="7" hidden="1">Model1f!$C$41</definedName>
    <definedName name="solver_rhs2" localSheetId="8" hidden="1">Model1g!$C$41</definedName>
    <definedName name="solver_rhs2" localSheetId="9" hidden="1">Model2a!$C$41</definedName>
    <definedName name="solver_rhs20" localSheetId="2" hidden="1">Model1a!$C$29</definedName>
    <definedName name="solver_rhs20" localSheetId="3" hidden="1">Model1b!$C$29</definedName>
    <definedName name="solver_rhs20" localSheetId="4" hidden="1">Model1c!$C$29</definedName>
    <definedName name="solver_rhs20" localSheetId="5" hidden="1">Model1d!$C$29</definedName>
    <definedName name="solver_rhs20" localSheetId="6" hidden="1">Model1e!$C$29</definedName>
    <definedName name="solver_rhs20" localSheetId="7" hidden="1">Model1f!$C$35</definedName>
    <definedName name="solver_rhs20" localSheetId="8" hidden="1">Model1g!$C$35</definedName>
    <definedName name="solver_rhs20" localSheetId="9" hidden="1">Model2a!$C$35</definedName>
    <definedName name="solver_rhs21" localSheetId="2" hidden="1">Model1a!$C$30</definedName>
    <definedName name="solver_rhs21" localSheetId="3" hidden="1">Model1b!$C$30</definedName>
    <definedName name="solver_rhs21" localSheetId="4" hidden="1">Model1c!$C$30</definedName>
    <definedName name="solver_rhs21" localSheetId="5" hidden="1">Model1d!$C$30</definedName>
    <definedName name="solver_rhs21" localSheetId="6" hidden="1">Model1e!$C$30</definedName>
    <definedName name="solver_rhs21" localSheetId="7" hidden="1">Model1f!$C$36</definedName>
    <definedName name="solver_rhs21" localSheetId="8" hidden="1">Model1g!$C$36</definedName>
    <definedName name="solver_rhs21" localSheetId="9" hidden="1">Model2a!$C$36</definedName>
    <definedName name="solver_rhs22" localSheetId="2" hidden="1">Model1a!$C$31</definedName>
    <definedName name="solver_rhs22" localSheetId="3" hidden="1">Model1b!$C$31</definedName>
    <definedName name="solver_rhs22" localSheetId="4" hidden="1">Model1c!$C$31</definedName>
    <definedName name="solver_rhs22" localSheetId="5" hidden="1">Model1d!$C$31</definedName>
    <definedName name="solver_rhs22" localSheetId="6" hidden="1">Model1e!$C$31</definedName>
    <definedName name="solver_rhs22" localSheetId="7" hidden="1">Model1f!$C$37</definedName>
    <definedName name="solver_rhs22" localSheetId="8" hidden="1">Model1g!$C$37</definedName>
    <definedName name="solver_rhs22" localSheetId="9" hidden="1">Model2a!$C$37</definedName>
    <definedName name="solver_rhs23" localSheetId="2" hidden="1">Model1a!$C$32</definedName>
    <definedName name="solver_rhs23" localSheetId="3" hidden="1">Model1b!$C$32</definedName>
    <definedName name="solver_rhs23" localSheetId="4" hidden="1">Model1c!$C$32</definedName>
    <definedName name="solver_rhs23" localSheetId="5" hidden="1">Model1d!$C$32</definedName>
    <definedName name="solver_rhs23" localSheetId="6" hidden="1">Model1e!$C$32</definedName>
    <definedName name="solver_rhs23" localSheetId="7" hidden="1">Model1f!$C$38</definedName>
    <definedName name="solver_rhs23" localSheetId="8" hidden="1">Model1g!$C$38</definedName>
    <definedName name="solver_rhs23" localSheetId="9" hidden="1">Model2a!$C$38</definedName>
    <definedName name="solver_rhs24" localSheetId="2" hidden="1">Model1a!$C$33</definedName>
    <definedName name="solver_rhs24" localSheetId="3" hidden="1">Model1b!$C$33</definedName>
    <definedName name="solver_rhs24" localSheetId="4" hidden="1">Model1c!$C$33</definedName>
    <definedName name="solver_rhs24" localSheetId="5" hidden="1">Model1d!$C$33</definedName>
    <definedName name="solver_rhs24" localSheetId="6" hidden="1">Model1e!$C$33</definedName>
    <definedName name="solver_rhs24" localSheetId="7" hidden="1">Model1f!$C$39</definedName>
    <definedName name="solver_rhs24" localSheetId="8" hidden="1">Model1g!$C$39</definedName>
    <definedName name="solver_rhs24" localSheetId="9" hidden="1">Model2a!$C$39</definedName>
    <definedName name="solver_rhs25" localSheetId="2" hidden="1">Model1a!$C$35</definedName>
    <definedName name="solver_rhs25" localSheetId="3" hidden="1">Model1b!$C$35</definedName>
    <definedName name="solver_rhs25" localSheetId="4" hidden="1">Model1c!$C$35</definedName>
    <definedName name="solver_rhs25" localSheetId="5" hidden="1">Model1d!$C$35</definedName>
    <definedName name="solver_rhs25" localSheetId="6" hidden="1">Model1e!$C$35</definedName>
    <definedName name="solver_rhs25" localSheetId="7" hidden="1">Model1f!$C$41</definedName>
    <definedName name="solver_rhs25" localSheetId="8" hidden="1">Model1g!$C$41</definedName>
    <definedName name="solver_rhs25" localSheetId="9" hidden="1">Model2a!$C$41</definedName>
    <definedName name="solver_rhs3" localSheetId="2" hidden="1">Model1a!$C$34</definedName>
    <definedName name="solver_rhs3" localSheetId="3" hidden="1">Model1b!$C$34</definedName>
    <definedName name="solver_rhs3" localSheetId="4" hidden="1">Model1c!$C$34</definedName>
    <definedName name="solver_rhs3" localSheetId="5" hidden="1">Model1d!$C$34</definedName>
    <definedName name="solver_rhs3" localSheetId="6" hidden="1">Model1e!$C$34</definedName>
    <definedName name="solver_rhs3" localSheetId="7" hidden="1">Model1f!$C$53:$C$76</definedName>
    <definedName name="solver_rhs3" localSheetId="8" hidden="1">Model1g!$C$53:$C$76</definedName>
    <definedName name="solver_rhs3" localSheetId="9" hidden="1">Model2a!$C$53:$C$76</definedName>
    <definedName name="solver_rhs4" localSheetId="2" hidden="1">Model1a!$C$34</definedName>
    <definedName name="solver_rhs4" localSheetId="3" hidden="1">Model1b!$C$34</definedName>
    <definedName name="solver_rhs4" localSheetId="4" hidden="1">Model1c!$C$34</definedName>
    <definedName name="solver_rhs4" localSheetId="5" hidden="1">Model1d!$C$34</definedName>
    <definedName name="solver_rhs4" localSheetId="6" hidden="1">Model1e!$C$34</definedName>
    <definedName name="solver_rhs4" localSheetId="7" hidden="1">Model1f!$C$77</definedName>
    <definedName name="solver_rhs4" localSheetId="8" hidden="1">Model1g!$C$77</definedName>
    <definedName name="solver_rhs4" localSheetId="9" hidden="1">Model2a!$C$77</definedName>
    <definedName name="solver_rhs5" localSheetId="2" hidden="1">Model1a!$C$34</definedName>
    <definedName name="solver_rhs5" localSheetId="3" hidden="1">Model1b!$C$34</definedName>
    <definedName name="solver_rhs5" localSheetId="4" hidden="1">Model1c!$C$34</definedName>
    <definedName name="solver_rhs5" localSheetId="5" hidden="1">Model1d!$C$34</definedName>
    <definedName name="solver_rhs5" localSheetId="6" hidden="1">Model1e!$C$34</definedName>
    <definedName name="solver_rhs5" localSheetId="7" hidden="1">Model1f!$CA$53:$CA$76</definedName>
    <definedName name="solver_rhs5" localSheetId="8" hidden="1">Model1g!$CA$53:$CA$76</definedName>
    <definedName name="solver_rhs5" localSheetId="9" hidden="1">Model2a!$CY$17:$CY$40</definedName>
    <definedName name="solver_rhs6" localSheetId="2" hidden="1">Model1a!$C$34</definedName>
    <definedName name="solver_rhs6" localSheetId="3" hidden="1">Model1b!$C$34</definedName>
    <definedName name="solver_rhs6" localSheetId="4" hidden="1">Model1c!$C$34</definedName>
    <definedName name="solver_rhs6" localSheetId="5" hidden="1">Model1d!$C$34</definedName>
    <definedName name="solver_rhs6" localSheetId="6" hidden="1">Model1e!$C$34</definedName>
    <definedName name="solver_rhs6" localSheetId="7" hidden="1">Model1f!$CA$17:$CA$40</definedName>
    <definedName name="solver_rhs6" localSheetId="8" hidden="1">Model1g!$CA$17:$CA$40</definedName>
    <definedName name="solver_rhs6" localSheetId="9" hidden="1">Model2a!$CZ$17:$CZ$40</definedName>
    <definedName name="solver_rhs7" localSheetId="2" hidden="1">Model1a!$C$30</definedName>
    <definedName name="solver_rhs7" localSheetId="3" hidden="1">Model1b!$C$30</definedName>
    <definedName name="solver_rhs7" localSheetId="4" hidden="1">Model1c!$C$30</definedName>
    <definedName name="solver_rhs7" localSheetId="5" hidden="1">Model1d!$C$30</definedName>
    <definedName name="solver_rhs7" localSheetId="6" hidden="1">Model1e!$C$30</definedName>
    <definedName name="solver_rhs7" localSheetId="7" hidden="1">Model1f!$BZ$53:$BZ$76</definedName>
    <definedName name="solver_rhs7" localSheetId="8" hidden="1">Model1g!$BZ$53:$BZ$76</definedName>
    <definedName name="solver_rhs7" localSheetId="9" hidden="1">Model2a!$CY$53:$CY$76</definedName>
    <definedName name="solver_rhs8" localSheetId="2" hidden="1">Model1a!$C$28</definedName>
    <definedName name="solver_rhs8" localSheetId="3" hidden="1">Model1b!$C$28</definedName>
    <definedName name="solver_rhs8" localSheetId="4" hidden="1">Model1c!$C$28</definedName>
    <definedName name="solver_rhs8" localSheetId="5" hidden="1">Model1d!$C$28</definedName>
    <definedName name="solver_rhs8" localSheetId="6" hidden="1">Model1e!$C$28</definedName>
    <definedName name="solver_rhs8" localSheetId="7" hidden="1">Model1f!$CA$53:$CA$76</definedName>
    <definedName name="solver_rhs8" localSheetId="8" hidden="1">Model1g!$CA$53:$CA$76</definedName>
    <definedName name="solver_rhs8" localSheetId="9" hidden="1">Model2a!$CZ$53:$CZ$76</definedName>
    <definedName name="solver_rhs9" localSheetId="2" hidden="1">Model1a!$C$27</definedName>
    <definedName name="solver_rhs9" localSheetId="3" hidden="1">Model1b!$C$27</definedName>
    <definedName name="solver_rhs9" localSheetId="4" hidden="1">Model1c!$C$27</definedName>
    <definedName name="solver_rhs9" localSheetId="5" hidden="1">Model1d!$C$27</definedName>
    <definedName name="solver_rhs9" localSheetId="6" hidden="1">Model1e!$C$27</definedName>
    <definedName name="solver_rhs9" localSheetId="7" hidden="1">Model1f!$E$10:$AB$10</definedName>
    <definedName name="solver_rhs9" localSheetId="8" hidden="1">Model1g!$E$10:$AB$10</definedName>
    <definedName name="solver_rhs9" localSheetId="9" hidden="1">Model2a!$E$10:$AB$10</definedName>
    <definedName name="solver_scl" localSheetId="2" hidden="1">2</definedName>
    <definedName name="solver_scl" localSheetId="3" hidden="1">2</definedName>
    <definedName name="solver_scl" localSheetId="4" hidden="1">2</definedName>
    <definedName name="solver_scl" localSheetId="5" hidden="1">2</definedName>
    <definedName name="solver_scl" localSheetId="6" hidden="1">2</definedName>
    <definedName name="solver_scl" localSheetId="7" hidden="1">2</definedName>
    <definedName name="solver_scl" localSheetId="8" hidden="1">2</definedName>
    <definedName name="solver_scl" localSheetId="9" hidden="1">2</definedName>
    <definedName name="solver_sho" localSheetId="2" hidden="1">2</definedName>
    <definedName name="solver_sho" localSheetId="3" hidden="1">2</definedName>
    <definedName name="solver_sho" localSheetId="4" hidden="1">2</definedName>
    <definedName name="solver_sho" localSheetId="5" hidden="1">2</definedName>
    <definedName name="solver_sho" localSheetId="6" hidden="1">2</definedName>
    <definedName name="solver_sho" localSheetId="7" hidden="1">2</definedName>
    <definedName name="solver_sho" localSheetId="8" hidden="1">2</definedName>
    <definedName name="solver_sho" localSheetId="9" hidden="1">2</definedName>
    <definedName name="solver_tim" localSheetId="2" hidden="1">100</definedName>
    <definedName name="solver_tim" localSheetId="3" hidden="1">100</definedName>
    <definedName name="solver_tim" localSheetId="4" hidden="1">100</definedName>
    <definedName name="solver_tim" localSheetId="5" hidden="1">100</definedName>
    <definedName name="solver_tim" localSheetId="6" hidden="1">100</definedName>
    <definedName name="solver_tim" localSheetId="7" hidden="1">100</definedName>
    <definedName name="solver_tim" localSheetId="8" hidden="1">100</definedName>
    <definedName name="solver_tim" localSheetId="9" hidden="1">100</definedName>
    <definedName name="solver_tol" localSheetId="2" hidden="1">0.05</definedName>
    <definedName name="solver_tol" localSheetId="3" hidden="1">0.05</definedName>
    <definedName name="solver_tol" localSheetId="4" hidden="1">0.05</definedName>
    <definedName name="solver_tol" localSheetId="5" hidden="1">0.05</definedName>
    <definedName name="solver_tol" localSheetId="6" hidden="1">0.05</definedName>
    <definedName name="solver_tol" localSheetId="7" hidden="1">0.05</definedName>
    <definedName name="solver_tol" localSheetId="8" hidden="1">0.05</definedName>
    <definedName name="solver_tol" localSheetId="9" hidden="1">0.05</definedName>
    <definedName name="solver_typ" localSheetId="2" hidden="1">2</definedName>
    <definedName name="solver_typ" localSheetId="3" hidden="1">2</definedName>
    <definedName name="solver_typ" localSheetId="4" hidden="1">2</definedName>
    <definedName name="solver_typ" localSheetId="5" hidden="1">2</definedName>
    <definedName name="solver_typ" localSheetId="6" hidden="1">2</definedName>
    <definedName name="solver_typ" localSheetId="7" hidden="1">2</definedName>
    <definedName name="solver_typ" localSheetId="8" hidden="1">2</definedName>
    <definedName name="solver_typ" localSheetId="9" hidden="1">2</definedName>
    <definedName name="solver_val" localSheetId="2" hidden="1">0</definedName>
    <definedName name="solver_val" localSheetId="3" hidden="1">0</definedName>
    <definedName name="solver_val" localSheetId="4" hidden="1">0</definedName>
    <definedName name="solver_val" localSheetId="5" hidden="1">0</definedName>
    <definedName name="solver_val" localSheetId="6" hidden="1">0</definedName>
    <definedName name="solver_val" localSheetId="7" hidden="1">0</definedName>
    <definedName name="solver_val" localSheetId="8" hidden="1">0</definedName>
    <definedName name="solver_val" localSheetId="9" hidden="1">0</definedName>
  </definedNames>
  <calcPr calcId="125725"/>
</workbook>
</file>

<file path=xl/calcChain.xml><?xml version="1.0" encoding="utf-8"?>
<calcChain xmlns="http://schemas.openxmlformats.org/spreadsheetml/2006/main">
  <c r="AD6" i="3"/>
  <c r="AB48" i="11" l="1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AD10"/>
  <c r="B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B48"/>
  <c r="AD46" s="1"/>
  <c r="AC46"/>
  <c r="B45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AC10"/>
  <c r="B9"/>
  <c r="A8"/>
  <c r="D6"/>
  <c r="D4"/>
  <c r="C1"/>
  <c r="A1"/>
  <c r="AB76" i="10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AB71"/>
  <c r="AA71"/>
  <c r="Z71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AB70"/>
  <c r="AA70"/>
  <c r="Z70"/>
  <c r="Y70"/>
  <c r="X70"/>
  <c r="W70"/>
  <c r="V70"/>
  <c r="U70"/>
  <c r="T70"/>
  <c r="S70"/>
  <c r="R70"/>
  <c r="Q70"/>
  <c r="P70"/>
  <c r="O70"/>
  <c r="N70"/>
  <c r="M70"/>
  <c r="L70"/>
  <c r="K70"/>
  <c r="J70"/>
  <c r="I70"/>
  <c r="H70"/>
  <c r="G70"/>
  <c r="F70"/>
  <c r="AB69"/>
  <c r="AA69"/>
  <c r="Z69"/>
  <c r="Y69"/>
  <c r="X69"/>
  <c r="W69"/>
  <c r="V69"/>
  <c r="U69"/>
  <c r="T69"/>
  <c r="S69"/>
  <c r="R69"/>
  <c r="Q69"/>
  <c r="P69"/>
  <c r="O69"/>
  <c r="N69"/>
  <c r="M69"/>
  <c r="L69"/>
  <c r="K69"/>
  <c r="J69"/>
  <c r="I69"/>
  <c r="H69"/>
  <c r="G69"/>
  <c r="F69"/>
  <c r="AB68"/>
  <c r="AA68"/>
  <c r="Z68"/>
  <c r="Y68"/>
  <c r="X68"/>
  <c r="W68"/>
  <c r="V68"/>
  <c r="U68"/>
  <c r="T68"/>
  <c r="S68"/>
  <c r="R68"/>
  <c r="Q68"/>
  <c r="P68"/>
  <c r="O68"/>
  <c r="N68"/>
  <c r="M68"/>
  <c r="L68"/>
  <c r="K68"/>
  <c r="J68"/>
  <c r="I68"/>
  <c r="H68"/>
  <c r="G68"/>
  <c r="F68"/>
  <c r="AB67"/>
  <c r="AA67"/>
  <c r="Z67"/>
  <c r="Y67"/>
  <c r="X67"/>
  <c r="W67"/>
  <c r="V67"/>
  <c r="U67"/>
  <c r="T67"/>
  <c r="S67"/>
  <c r="R67"/>
  <c r="Q67"/>
  <c r="P67"/>
  <c r="O67"/>
  <c r="N67"/>
  <c r="M67"/>
  <c r="L67"/>
  <c r="K67"/>
  <c r="J67"/>
  <c r="I67"/>
  <c r="H67"/>
  <c r="G67"/>
  <c r="F67"/>
  <c r="AB66"/>
  <c r="AA66"/>
  <c r="Z66"/>
  <c r="Y66"/>
  <c r="X66"/>
  <c r="W66"/>
  <c r="V66"/>
  <c r="U66"/>
  <c r="T66"/>
  <c r="S66"/>
  <c r="R66"/>
  <c r="Q66"/>
  <c r="P66"/>
  <c r="O66"/>
  <c r="N66"/>
  <c r="M66"/>
  <c r="L66"/>
  <c r="K66"/>
  <c r="J66"/>
  <c r="I66"/>
  <c r="H66"/>
  <c r="G66"/>
  <c r="F66"/>
  <c r="AB65"/>
  <c r="AA65"/>
  <c r="Z65"/>
  <c r="Y65"/>
  <c r="X65"/>
  <c r="W65"/>
  <c r="V65"/>
  <c r="U65"/>
  <c r="T65"/>
  <c r="S65"/>
  <c r="R65"/>
  <c r="Q65"/>
  <c r="P65"/>
  <c r="O65"/>
  <c r="N65"/>
  <c r="M65"/>
  <c r="L65"/>
  <c r="K65"/>
  <c r="J65"/>
  <c r="I65"/>
  <c r="H65"/>
  <c r="G65"/>
  <c r="F65"/>
  <c r="AB64"/>
  <c r="AA64"/>
  <c r="Z64"/>
  <c r="Y64"/>
  <c r="X64"/>
  <c r="W64"/>
  <c r="V64"/>
  <c r="U64"/>
  <c r="T64"/>
  <c r="S64"/>
  <c r="R64"/>
  <c r="Q64"/>
  <c r="P64"/>
  <c r="O64"/>
  <c r="N64"/>
  <c r="M64"/>
  <c r="L64"/>
  <c r="K64"/>
  <c r="J64"/>
  <c r="I64"/>
  <c r="H64"/>
  <c r="G64"/>
  <c r="F64"/>
  <c r="AB63"/>
  <c r="AA63"/>
  <c r="Z63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AB62"/>
  <c r="AA62"/>
  <c r="Z62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AB54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AB53"/>
  <c r="AA53"/>
  <c r="Z53"/>
  <c r="Y53"/>
  <c r="X53"/>
  <c r="W53"/>
  <c r="V53"/>
  <c r="U53"/>
  <c r="T53"/>
  <c r="S53"/>
  <c r="R53"/>
  <c r="Q53"/>
  <c r="P53"/>
  <c r="O53"/>
  <c r="N53"/>
  <c r="M53"/>
  <c r="L53"/>
  <c r="K53"/>
  <c r="J53"/>
  <c r="I53"/>
  <c r="H53"/>
  <c r="G53"/>
  <c r="F53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B45"/>
  <c r="AC46"/>
  <c r="AD46" s="1"/>
  <c r="AC10"/>
  <c r="AD10" s="1"/>
  <c r="B76"/>
  <c r="B75"/>
  <c r="B74"/>
  <c r="B73"/>
  <c r="B72"/>
  <c r="B71"/>
  <c r="B70"/>
  <c r="B69"/>
  <c r="B68"/>
  <c r="B67"/>
  <c r="B66"/>
  <c r="B65"/>
  <c r="B64"/>
  <c r="B63"/>
  <c r="B62"/>
  <c r="B61"/>
  <c r="B60"/>
  <c r="D60" s="1"/>
  <c r="B59"/>
  <c r="B58"/>
  <c r="B57"/>
  <c r="B56"/>
  <c r="B55"/>
  <c r="B54"/>
  <c r="B53"/>
  <c r="B12"/>
  <c r="B48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77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D6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C41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B9"/>
  <c r="A8"/>
  <c r="D4"/>
  <c r="C1"/>
  <c r="A1"/>
  <c r="DA46" i="9"/>
  <c r="CZ46"/>
  <c r="CY46"/>
  <c r="CX46"/>
  <c r="CX10"/>
  <c r="CY10"/>
  <c r="B48"/>
  <c r="DB46"/>
  <c r="CZ10"/>
  <c r="B12"/>
  <c r="DA76"/>
  <c r="DA75"/>
  <c r="DA74"/>
  <c r="DA73"/>
  <c r="DA72"/>
  <c r="DA71"/>
  <c r="DA70"/>
  <c r="DA69"/>
  <c r="DA68"/>
  <c r="DA67"/>
  <c r="DA66"/>
  <c r="DA65"/>
  <c r="DA64"/>
  <c r="DA63"/>
  <c r="DA62"/>
  <c r="DA61"/>
  <c r="DA60"/>
  <c r="DA59"/>
  <c r="DA58"/>
  <c r="DA57"/>
  <c r="DA56"/>
  <c r="DA55"/>
  <c r="DA54"/>
  <c r="DA53"/>
  <c r="DA17"/>
  <c r="DA40"/>
  <c r="DA32"/>
  <c r="DA39"/>
  <c r="DA38"/>
  <c r="DA37"/>
  <c r="DA36"/>
  <c r="DA35"/>
  <c r="DA34"/>
  <c r="DA33"/>
  <c r="DA31"/>
  <c r="DA30"/>
  <c r="DA29"/>
  <c r="DA28"/>
  <c r="DA27"/>
  <c r="DA26"/>
  <c r="DA25"/>
  <c r="DA24"/>
  <c r="DA23"/>
  <c r="DA22"/>
  <c r="DA21"/>
  <c r="DA20"/>
  <c r="DA19"/>
  <c r="DA18"/>
  <c r="CV77"/>
  <c r="CU77"/>
  <c r="CT77"/>
  <c r="CS77"/>
  <c r="CR77"/>
  <c r="CQ77"/>
  <c r="CP77"/>
  <c r="CO77"/>
  <c r="CN77"/>
  <c r="CM77"/>
  <c r="CL77"/>
  <c r="CK77"/>
  <c r="CJ77"/>
  <c r="CI77"/>
  <c r="CH77"/>
  <c r="CG77"/>
  <c r="CF77"/>
  <c r="CE77"/>
  <c r="CD77"/>
  <c r="CC77"/>
  <c r="CB77"/>
  <c r="CA77"/>
  <c r="BZ77"/>
  <c r="BY77"/>
  <c r="CV41"/>
  <c r="CU41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A41"/>
  <c r="DA10"/>
  <c r="BX77"/>
  <c r="BW77"/>
  <c r="BV77"/>
  <c r="BU77"/>
  <c r="BT77"/>
  <c r="BS77"/>
  <c r="BR77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I77"/>
  <c r="AH77"/>
  <c r="AG77"/>
  <c r="AF77"/>
  <c r="AE77"/>
  <c r="AD77"/>
  <c r="AC77"/>
  <c r="C77"/>
  <c r="CZ76"/>
  <c r="CY76"/>
  <c r="CX76"/>
  <c r="C76"/>
  <c r="CZ75"/>
  <c r="CY75"/>
  <c r="CX75"/>
  <c r="C75"/>
  <c r="CZ74"/>
  <c r="CY74"/>
  <c r="CX74"/>
  <c r="C74"/>
  <c r="CZ73"/>
  <c r="CY73"/>
  <c r="CX73"/>
  <c r="C73"/>
  <c r="CZ72"/>
  <c r="CY72"/>
  <c r="CX72"/>
  <c r="C72"/>
  <c r="CZ71"/>
  <c r="CY71"/>
  <c r="CX71"/>
  <c r="C71"/>
  <c r="CZ70"/>
  <c r="CY70"/>
  <c r="CX70"/>
  <c r="C70"/>
  <c r="CZ69"/>
  <c r="CY69"/>
  <c r="CX69"/>
  <c r="C69"/>
  <c r="CZ68"/>
  <c r="CY68"/>
  <c r="CX68"/>
  <c r="C68"/>
  <c r="CZ67"/>
  <c r="CY67"/>
  <c r="CX67"/>
  <c r="C67"/>
  <c r="CZ66"/>
  <c r="CY66"/>
  <c r="CX66"/>
  <c r="C66"/>
  <c r="CZ65"/>
  <c r="CY65"/>
  <c r="CX65"/>
  <c r="C65"/>
  <c r="CZ64"/>
  <c r="CY64"/>
  <c r="CX64"/>
  <c r="C64"/>
  <c r="CZ63"/>
  <c r="CY63"/>
  <c r="CX63"/>
  <c r="C63"/>
  <c r="CZ62"/>
  <c r="CY62"/>
  <c r="CX62"/>
  <c r="C62"/>
  <c r="CZ61"/>
  <c r="CY61"/>
  <c r="CX61"/>
  <c r="C61"/>
  <c r="CZ60"/>
  <c r="CY60"/>
  <c r="CX60"/>
  <c r="C60"/>
  <c r="CZ59"/>
  <c r="CY59"/>
  <c r="CX59"/>
  <c r="C59"/>
  <c r="CZ58"/>
  <c r="CY58"/>
  <c r="CX58"/>
  <c r="C58"/>
  <c r="CZ57"/>
  <c r="CY57"/>
  <c r="CX57"/>
  <c r="C57"/>
  <c r="CZ56"/>
  <c r="CY56"/>
  <c r="CX56"/>
  <c r="C56"/>
  <c r="CZ55"/>
  <c r="CY55"/>
  <c r="CX55"/>
  <c r="C55"/>
  <c r="CZ54"/>
  <c r="CY54"/>
  <c r="CX54"/>
  <c r="C54"/>
  <c r="CZ53"/>
  <c r="CY53"/>
  <c r="CX53"/>
  <c r="C53"/>
  <c r="BX48"/>
  <c r="BW48"/>
  <c r="BV48"/>
  <c r="BU48"/>
  <c r="BT48"/>
  <c r="BS48"/>
  <c r="BR48"/>
  <c r="BQ48"/>
  <c r="BP48"/>
  <c r="BO48"/>
  <c r="BN48"/>
  <c r="BM48"/>
  <c r="BL48"/>
  <c r="BK48"/>
  <c r="BJ48"/>
  <c r="BI48"/>
  <c r="BH48"/>
  <c r="BG48"/>
  <c r="BF48"/>
  <c r="BE48"/>
  <c r="BD48"/>
  <c r="BC48"/>
  <c r="BB48"/>
  <c r="BA48"/>
  <c r="AZ48"/>
  <c r="AY48"/>
  <c r="AX48"/>
  <c r="AW48"/>
  <c r="AV48"/>
  <c r="AU48"/>
  <c r="AT48"/>
  <c r="AS48"/>
  <c r="AR48"/>
  <c r="AQ48"/>
  <c r="AP48"/>
  <c r="AO48"/>
  <c r="AN48"/>
  <c r="AM48"/>
  <c r="AL48"/>
  <c r="AK48"/>
  <c r="AJ48"/>
  <c r="AI48"/>
  <c r="AH48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B45"/>
  <c r="BX41"/>
  <c r="BW41"/>
  <c r="BV41"/>
  <c r="BU41"/>
  <c r="BT41"/>
  <c r="BS41"/>
  <c r="BR41"/>
  <c r="BQ41"/>
  <c r="BP41"/>
  <c r="BO41"/>
  <c r="BN41"/>
  <c r="BM41"/>
  <c r="BL41"/>
  <c r="BK41"/>
  <c r="BJ41"/>
  <c r="BI41"/>
  <c r="BH41"/>
  <c r="BG41"/>
  <c r="BF41"/>
  <c r="BE41"/>
  <c r="BD41"/>
  <c r="BC41"/>
  <c r="BB41"/>
  <c r="AZ41"/>
  <c r="AY41"/>
  <c r="AX41"/>
  <c r="AW41"/>
  <c r="AV41"/>
  <c r="AU41"/>
  <c r="AT41"/>
  <c r="AS41"/>
  <c r="AR41"/>
  <c r="AQ41"/>
  <c r="AP41"/>
  <c r="AO41"/>
  <c r="AN41"/>
  <c r="AM41"/>
  <c r="AL41"/>
  <c r="AK41"/>
  <c r="AJ41"/>
  <c r="AI41"/>
  <c r="AH41"/>
  <c r="AG41"/>
  <c r="AF41"/>
  <c r="AE41"/>
  <c r="AD41"/>
  <c r="AC41"/>
  <c r="C41"/>
  <c r="CZ40"/>
  <c r="CY40"/>
  <c r="CX40"/>
  <c r="C40"/>
  <c r="CZ39"/>
  <c r="CY39"/>
  <c r="CX39"/>
  <c r="C39"/>
  <c r="CZ38"/>
  <c r="CY38"/>
  <c r="CX38"/>
  <c r="C38"/>
  <c r="CZ37"/>
  <c r="CY37"/>
  <c r="CX37"/>
  <c r="C37"/>
  <c r="CZ36"/>
  <c r="CY36"/>
  <c r="CX36"/>
  <c r="C36"/>
  <c r="CZ35"/>
  <c r="CY35"/>
  <c r="CX35"/>
  <c r="C35"/>
  <c r="CZ34"/>
  <c r="CY34"/>
  <c r="CX34"/>
  <c r="C34"/>
  <c r="CZ33"/>
  <c r="CY33"/>
  <c r="CX33"/>
  <c r="C33"/>
  <c r="CZ32"/>
  <c r="CY32"/>
  <c r="CX32"/>
  <c r="C32"/>
  <c r="CZ31"/>
  <c r="CY31"/>
  <c r="CX31"/>
  <c r="C31"/>
  <c r="CZ30"/>
  <c r="CY30"/>
  <c r="CX30"/>
  <c r="C30"/>
  <c r="CZ29"/>
  <c r="CY29"/>
  <c r="CX29"/>
  <c r="C29"/>
  <c r="CZ28"/>
  <c r="CY28"/>
  <c r="CX28"/>
  <c r="C28"/>
  <c r="CZ27"/>
  <c r="CY27"/>
  <c r="CX27"/>
  <c r="C27"/>
  <c r="CZ26"/>
  <c r="CY26"/>
  <c r="CX26"/>
  <c r="C26"/>
  <c r="CZ25"/>
  <c r="CY25"/>
  <c r="CX25"/>
  <c r="C25"/>
  <c r="CZ24"/>
  <c r="CY24"/>
  <c r="CX24"/>
  <c r="C24"/>
  <c r="CZ23"/>
  <c r="CY23"/>
  <c r="CX23"/>
  <c r="C23"/>
  <c r="CZ22"/>
  <c r="CY22"/>
  <c r="CX22"/>
  <c r="C22"/>
  <c r="CZ21"/>
  <c r="CY21"/>
  <c r="CX21"/>
  <c r="C21"/>
  <c r="CZ20"/>
  <c r="CY20"/>
  <c r="CX20"/>
  <c r="C20"/>
  <c r="CZ19"/>
  <c r="CY19"/>
  <c r="CX19"/>
  <c r="C19"/>
  <c r="CZ18"/>
  <c r="CY18"/>
  <c r="CX18"/>
  <c r="C18"/>
  <c r="CZ17"/>
  <c r="CY17"/>
  <c r="CX17"/>
  <c r="C17"/>
  <c r="BX12"/>
  <c r="BW12"/>
  <c r="BV12"/>
  <c r="BU12"/>
  <c r="BT12"/>
  <c r="BS12"/>
  <c r="BR12"/>
  <c r="BQ12"/>
  <c r="BP12"/>
  <c r="BO12"/>
  <c r="BN12"/>
  <c r="BM12"/>
  <c r="BL12"/>
  <c r="BK12"/>
  <c r="BJ12"/>
  <c r="BI12"/>
  <c r="BH12"/>
  <c r="BG12"/>
  <c r="BF12"/>
  <c r="BE12"/>
  <c r="BD12"/>
  <c r="BC12"/>
  <c r="BB12"/>
  <c r="BA12"/>
  <c r="AZ12"/>
  <c r="AY12"/>
  <c r="AX12"/>
  <c r="AW12"/>
  <c r="AV12"/>
  <c r="AU12"/>
  <c r="AT12"/>
  <c r="AS12"/>
  <c r="AR12"/>
  <c r="AQ12"/>
  <c r="AP12"/>
  <c r="AO12"/>
  <c r="AN12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B10"/>
  <c r="B9"/>
  <c r="A8"/>
  <c r="D4"/>
  <c r="C1"/>
  <c r="A1"/>
  <c r="AB40" i="11" l="1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AB37"/>
  <c r="AA37"/>
  <c r="Z37"/>
  <c r="Y37"/>
  <c r="X37"/>
  <c r="W37"/>
  <c r="V37"/>
  <c r="U37"/>
  <c r="T37"/>
  <c r="S37"/>
  <c r="R37"/>
  <c r="Q37"/>
  <c r="P37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AB71"/>
  <c r="AA71"/>
  <c r="Z71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AB70"/>
  <c r="AA70"/>
  <c r="Z70"/>
  <c r="Y70"/>
  <c r="X70"/>
  <c r="W70"/>
  <c r="V70"/>
  <c r="U70"/>
  <c r="T70"/>
  <c r="S70"/>
  <c r="R70"/>
  <c r="Q70"/>
  <c r="P70"/>
  <c r="O70"/>
  <c r="N70"/>
  <c r="M70"/>
  <c r="L70"/>
  <c r="K70"/>
  <c r="J70"/>
  <c r="I70"/>
  <c r="H70"/>
  <c r="G70"/>
  <c r="F70"/>
  <c r="E70"/>
  <c r="AB69"/>
  <c r="AA69"/>
  <c r="Z69"/>
  <c r="Y69"/>
  <c r="X69"/>
  <c r="W69"/>
  <c r="V69"/>
  <c r="U69"/>
  <c r="T69"/>
  <c r="S69"/>
  <c r="R69"/>
  <c r="Q69"/>
  <c r="P69"/>
  <c r="O69"/>
  <c r="N69"/>
  <c r="M69"/>
  <c r="L69"/>
  <c r="K69"/>
  <c r="J69"/>
  <c r="I69"/>
  <c r="H69"/>
  <c r="G69"/>
  <c r="F69"/>
  <c r="E69"/>
  <c r="AB68"/>
  <c r="AA68"/>
  <c r="Z68"/>
  <c r="Y68"/>
  <c r="X68"/>
  <c r="W68"/>
  <c r="V68"/>
  <c r="U68"/>
  <c r="T68"/>
  <c r="S68"/>
  <c r="R68"/>
  <c r="Q68"/>
  <c r="P68"/>
  <c r="O68"/>
  <c r="N68"/>
  <c r="M68"/>
  <c r="L68"/>
  <c r="K68"/>
  <c r="J68"/>
  <c r="I68"/>
  <c r="H68"/>
  <c r="G68"/>
  <c r="F68"/>
  <c r="E68"/>
  <c r="AB67"/>
  <c r="AA67"/>
  <c r="Z67"/>
  <c r="Y67"/>
  <c r="X67"/>
  <c r="W67"/>
  <c r="V67"/>
  <c r="U67"/>
  <c r="T67"/>
  <c r="S67"/>
  <c r="R67"/>
  <c r="Q67"/>
  <c r="P67"/>
  <c r="O67"/>
  <c r="N67"/>
  <c r="M67"/>
  <c r="L67"/>
  <c r="K67"/>
  <c r="J67"/>
  <c r="I67"/>
  <c r="H67"/>
  <c r="G67"/>
  <c r="F67"/>
  <c r="E67"/>
  <c r="AB66"/>
  <c r="AA66"/>
  <c r="Z66"/>
  <c r="Y66"/>
  <c r="X66"/>
  <c r="W66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AB65"/>
  <c r="AA65"/>
  <c r="Z65"/>
  <c r="Y65"/>
  <c r="X65"/>
  <c r="W65"/>
  <c r="V65"/>
  <c r="U65"/>
  <c r="T65"/>
  <c r="S65"/>
  <c r="R65"/>
  <c r="Q65"/>
  <c r="P65"/>
  <c r="O65"/>
  <c r="N65"/>
  <c r="M65"/>
  <c r="L65"/>
  <c r="K65"/>
  <c r="J65"/>
  <c r="I65"/>
  <c r="H65"/>
  <c r="G65"/>
  <c r="F65"/>
  <c r="E65"/>
  <c r="AB64"/>
  <c r="AA64"/>
  <c r="Z64"/>
  <c r="Y64"/>
  <c r="X64"/>
  <c r="W64"/>
  <c r="V64"/>
  <c r="U64"/>
  <c r="T64"/>
  <c r="S64"/>
  <c r="R64"/>
  <c r="Q64"/>
  <c r="P64"/>
  <c r="O64"/>
  <c r="N64"/>
  <c r="M64"/>
  <c r="L64"/>
  <c r="K64"/>
  <c r="J64"/>
  <c r="I64"/>
  <c r="H64"/>
  <c r="G64"/>
  <c r="F64"/>
  <c r="E64"/>
  <c r="AB63"/>
  <c r="AA63"/>
  <c r="Z63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AB62"/>
  <c r="AA62"/>
  <c r="Z62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AB54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AB53"/>
  <c r="AB77" s="1"/>
  <c r="AA53"/>
  <c r="AA77" s="1"/>
  <c r="Z53"/>
  <c r="Z77" s="1"/>
  <c r="Y53"/>
  <c r="Y77" s="1"/>
  <c r="X53"/>
  <c r="X77" s="1"/>
  <c r="W53"/>
  <c r="W77" s="1"/>
  <c r="V53"/>
  <c r="V77" s="1"/>
  <c r="U53"/>
  <c r="U77" s="1"/>
  <c r="T53"/>
  <c r="T77" s="1"/>
  <c r="S53"/>
  <c r="S77" s="1"/>
  <c r="R53"/>
  <c r="R77" s="1"/>
  <c r="Q53"/>
  <c r="Q77" s="1"/>
  <c r="P53"/>
  <c r="P77" s="1"/>
  <c r="O53"/>
  <c r="O77" s="1"/>
  <c r="N53"/>
  <c r="N77" s="1"/>
  <c r="M53"/>
  <c r="M77" s="1"/>
  <c r="L53"/>
  <c r="L77" s="1"/>
  <c r="K53"/>
  <c r="K77" s="1"/>
  <c r="J53"/>
  <c r="J77" s="1"/>
  <c r="I53"/>
  <c r="I77" s="1"/>
  <c r="H53"/>
  <c r="H77" s="1"/>
  <c r="G53"/>
  <c r="G77" s="1"/>
  <c r="F53"/>
  <c r="F77" s="1"/>
  <c r="E53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E32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E34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E35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E36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E37"/>
  <c r="F37"/>
  <c r="G37"/>
  <c r="H37"/>
  <c r="I37"/>
  <c r="J37"/>
  <c r="K37"/>
  <c r="L37"/>
  <c r="M37"/>
  <c r="N37"/>
  <c r="O37"/>
  <c r="AB77" i="10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AB37"/>
  <c r="AA37"/>
  <c r="Z37"/>
  <c r="Y37"/>
  <c r="X37"/>
  <c r="W37"/>
  <c r="V37"/>
  <c r="U37"/>
  <c r="T37"/>
  <c r="S37"/>
  <c r="R37"/>
  <c r="Q37"/>
  <c r="P37"/>
  <c r="O37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E32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E34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E35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E36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E37"/>
  <c r="F37"/>
  <c r="G37"/>
  <c r="H37"/>
  <c r="I37"/>
  <c r="J37"/>
  <c r="K37"/>
  <c r="L37"/>
  <c r="M37"/>
  <c r="N37"/>
  <c r="AB76" i="9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AB71"/>
  <c r="AA71"/>
  <c r="Z71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AB70"/>
  <c r="AA70"/>
  <c r="Z70"/>
  <c r="Y70"/>
  <c r="X70"/>
  <c r="W70"/>
  <c r="V70"/>
  <c r="U70"/>
  <c r="T70"/>
  <c r="S70"/>
  <c r="R70"/>
  <c r="Q70"/>
  <c r="P70"/>
  <c r="O70"/>
  <c r="N70"/>
  <c r="M70"/>
  <c r="L70"/>
  <c r="K70"/>
  <c r="J70"/>
  <c r="I70"/>
  <c r="H70"/>
  <c r="G70"/>
  <c r="F70"/>
  <c r="E70"/>
  <c r="AB69"/>
  <c r="AA69"/>
  <c r="Z69"/>
  <c r="Y69"/>
  <c r="X69"/>
  <c r="W69"/>
  <c r="V69"/>
  <c r="U69"/>
  <c r="T69"/>
  <c r="S69"/>
  <c r="R69"/>
  <c r="Q69"/>
  <c r="P69"/>
  <c r="O69"/>
  <c r="N69"/>
  <c r="M69"/>
  <c r="L69"/>
  <c r="K69"/>
  <c r="J69"/>
  <c r="I69"/>
  <c r="H69"/>
  <c r="G69"/>
  <c r="F69"/>
  <c r="E69"/>
  <c r="AB68"/>
  <c r="AA68"/>
  <c r="Z68"/>
  <c r="Y68"/>
  <c r="X68"/>
  <c r="W68"/>
  <c r="V68"/>
  <c r="U68"/>
  <c r="T68"/>
  <c r="S68"/>
  <c r="R68"/>
  <c r="Q68"/>
  <c r="P68"/>
  <c r="O68"/>
  <c r="N68"/>
  <c r="M68"/>
  <c r="L68"/>
  <c r="K68"/>
  <c r="J68"/>
  <c r="I68"/>
  <c r="H68"/>
  <c r="G68"/>
  <c r="F68"/>
  <c r="E68"/>
  <c r="AB67"/>
  <c r="AA67"/>
  <c r="Z67"/>
  <c r="Y67"/>
  <c r="X67"/>
  <c r="W67"/>
  <c r="V67"/>
  <c r="U67"/>
  <c r="T67"/>
  <c r="S67"/>
  <c r="R67"/>
  <c r="Q67"/>
  <c r="P67"/>
  <c r="O67"/>
  <c r="N67"/>
  <c r="M67"/>
  <c r="L67"/>
  <c r="K67"/>
  <c r="J67"/>
  <c r="I67"/>
  <c r="H67"/>
  <c r="G67"/>
  <c r="F67"/>
  <c r="E67"/>
  <c r="AB66"/>
  <c r="AA66"/>
  <c r="Z66"/>
  <c r="Y66"/>
  <c r="X66"/>
  <c r="W66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B66" s="1"/>
  <c r="AB65"/>
  <c r="AA65"/>
  <c r="Z65"/>
  <c r="Y65"/>
  <c r="X65"/>
  <c r="W65"/>
  <c r="V65"/>
  <c r="U65"/>
  <c r="T65"/>
  <c r="S65"/>
  <c r="R65"/>
  <c r="Q65"/>
  <c r="P65"/>
  <c r="O65"/>
  <c r="N65"/>
  <c r="M65"/>
  <c r="L65"/>
  <c r="K65"/>
  <c r="J65"/>
  <c r="I65"/>
  <c r="H65"/>
  <c r="G65"/>
  <c r="F65"/>
  <c r="E65"/>
  <c r="B65" s="1"/>
  <c r="AB64"/>
  <c r="AA64"/>
  <c r="Z64"/>
  <c r="Y64"/>
  <c r="X64"/>
  <c r="W64"/>
  <c r="V64"/>
  <c r="U64"/>
  <c r="T64"/>
  <c r="S64"/>
  <c r="R64"/>
  <c r="Q64"/>
  <c r="P64"/>
  <c r="O64"/>
  <c r="N64"/>
  <c r="M64"/>
  <c r="L64"/>
  <c r="K64"/>
  <c r="J64"/>
  <c r="I64"/>
  <c r="H64"/>
  <c r="G64"/>
  <c r="F64"/>
  <c r="E64"/>
  <c r="B64" s="1"/>
  <c r="AB63"/>
  <c r="AA63"/>
  <c r="Z63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B63" s="1"/>
  <c r="AB62"/>
  <c r="AA62"/>
  <c r="Z62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B62" s="1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B60" s="1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B59" s="1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B58" s="1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B57" s="1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B56" s="1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B55" s="1"/>
  <c r="AB54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AB53"/>
  <c r="AB77" s="1"/>
  <c r="AA53"/>
  <c r="Z53"/>
  <c r="Z77" s="1"/>
  <c r="Y53"/>
  <c r="Y77" s="1"/>
  <c r="X53"/>
  <c r="X77" s="1"/>
  <c r="W53"/>
  <c r="W77" s="1"/>
  <c r="V53"/>
  <c r="V77" s="1"/>
  <c r="U53"/>
  <c r="T53"/>
  <c r="T77" s="1"/>
  <c r="S53"/>
  <c r="S77" s="1"/>
  <c r="R53"/>
  <c r="R77" s="1"/>
  <c r="Q53"/>
  <c r="Q77" s="1"/>
  <c r="P53"/>
  <c r="P77" s="1"/>
  <c r="O53"/>
  <c r="O77" s="1"/>
  <c r="N53"/>
  <c r="N77" s="1"/>
  <c r="M53"/>
  <c r="L53"/>
  <c r="L77" s="1"/>
  <c r="K53"/>
  <c r="K77" s="1"/>
  <c r="J53"/>
  <c r="J77" s="1"/>
  <c r="I53"/>
  <c r="I77" s="1"/>
  <c r="H53"/>
  <c r="H77" s="1"/>
  <c r="G53"/>
  <c r="G77" s="1"/>
  <c r="F53"/>
  <c r="F77" s="1"/>
  <c r="E53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B40" s="1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B39" s="1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B38" s="1"/>
  <c r="AB37"/>
  <c r="AA37"/>
  <c r="Z37"/>
  <c r="Y37"/>
  <c r="X37"/>
  <c r="W37"/>
  <c r="V37"/>
  <c r="U37"/>
  <c r="T37"/>
  <c r="S37"/>
  <c r="R37"/>
  <c r="Q37"/>
  <c r="P37"/>
  <c r="O37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E32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E34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E35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E36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E37"/>
  <c r="F37"/>
  <c r="G37"/>
  <c r="H37"/>
  <c r="I37"/>
  <c r="J37"/>
  <c r="K37"/>
  <c r="L37"/>
  <c r="M37"/>
  <c r="N37"/>
  <c r="AB8" i="7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AC6"/>
  <c r="AD6" s="1"/>
  <c r="B6"/>
  <c r="A6"/>
  <c r="D4"/>
  <c r="C1"/>
  <c r="A1"/>
  <c r="C34" i="6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35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AC6"/>
  <c r="AD6"/>
  <c r="B6"/>
  <c r="A6"/>
  <c r="D4"/>
  <c r="C1"/>
  <c r="A1"/>
  <c r="C35" i="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AC6"/>
  <c r="AD6"/>
  <c r="B6"/>
  <c r="A6"/>
  <c r="D4"/>
  <c r="C1"/>
  <c r="A1"/>
  <c r="AB8" i="3"/>
  <c r="AA8"/>
  <c r="Z8"/>
  <c r="Y8"/>
  <c r="X8"/>
  <c r="W8"/>
  <c r="V8"/>
  <c r="U8"/>
  <c r="T8"/>
  <c r="S8"/>
  <c r="R8"/>
  <c r="Q8"/>
  <c r="AC8"/>
  <c r="P8"/>
  <c r="J8"/>
  <c r="I8"/>
  <c r="H8"/>
  <c r="G8"/>
  <c r="F8"/>
  <c r="E8"/>
  <c r="C35" i="4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AC6"/>
  <c r="AD6"/>
  <c r="B6"/>
  <c r="A6"/>
  <c r="D4"/>
  <c r="C1"/>
  <c r="A1"/>
  <c r="A6" i="3"/>
  <c r="B6"/>
  <c r="D42" i="1"/>
  <c r="D40"/>
  <c r="D39"/>
  <c r="D38"/>
  <c r="D37"/>
  <c r="D36"/>
  <c r="D35"/>
  <c r="B42"/>
  <c r="C42"/>
  <c r="AC6" i="3"/>
  <c r="C1"/>
  <c r="O8"/>
  <c r="N8"/>
  <c r="M8"/>
  <c r="L8"/>
  <c r="C35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B32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B31" s="1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AC29" s="1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B27" s="1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AC25" s="1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B24" s="1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AC22" s="1"/>
  <c r="E22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B20" s="1"/>
  <c r="E20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B16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B15" s="1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AB11"/>
  <c r="AA11"/>
  <c r="AA35" s="1"/>
  <c r="Z11"/>
  <c r="Y11"/>
  <c r="X11"/>
  <c r="W11"/>
  <c r="W35"/>
  <c r="V11"/>
  <c r="U11"/>
  <c r="T11"/>
  <c r="S11"/>
  <c r="S35" s="1"/>
  <c r="R11"/>
  <c r="Q11"/>
  <c r="P11"/>
  <c r="O11"/>
  <c r="N11"/>
  <c r="M11"/>
  <c r="L11"/>
  <c r="K11"/>
  <c r="K35"/>
  <c r="J11"/>
  <c r="I11"/>
  <c r="H11"/>
  <c r="G11"/>
  <c r="G35" s="1"/>
  <c r="F11"/>
  <c r="AC11" s="1"/>
  <c r="E11"/>
  <c r="B11"/>
  <c r="D4"/>
  <c r="K8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B41" i="1"/>
  <c r="C35"/>
  <c r="C41"/>
  <c r="C40"/>
  <c r="C39"/>
  <c r="C38"/>
  <c r="C37"/>
  <c r="C36"/>
  <c r="A1" i="3"/>
  <c r="AC16"/>
  <c r="AC32"/>
  <c r="AB34" i="6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AB26"/>
  <c r="AA26"/>
  <c r="Z26"/>
  <c r="Y26"/>
  <c r="X26"/>
  <c r="W26"/>
  <c r="V26"/>
  <c r="U26"/>
  <c r="T26"/>
  <c r="S26"/>
  <c r="R26"/>
  <c r="Q26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AA14"/>
  <c r="AB14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E26"/>
  <c r="F26"/>
  <c r="G26"/>
  <c r="H26"/>
  <c r="I26"/>
  <c r="J26"/>
  <c r="K26"/>
  <c r="L26"/>
  <c r="M26"/>
  <c r="N26"/>
  <c r="O26"/>
  <c r="P26"/>
  <c r="AB34" i="5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AB26"/>
  <c r="AA26"/>
  <c r="Z26"/>
  <c r="Y26"/>
  <c r="X26"/>
  <c r="W26"/>
  <c r="V26"/>
  <c r="U26"/>
  <c r="T26"/>
  <c r="S26"/>
  <c r="R26"/>
  <c r="Q26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AA14"/>
  <c r="AB14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E26"/>
  <c r="F26"/>
  <c r="G26"/>
  <c r="H26"/>
  <c r="I26"/>
  <c r="J26"/>
  <c r="K26"/>
  <c r="L26"/>
  <c r="M26"/>
  <c r="N26"/>
  <c r="O26"/>
  <c r="P26"/>
  <c r="AB34" i="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AB26"/>
  <c r="AA26"/>
  <c r="Z26"/>
  <c r="Y26"/>
  <c r="X26"/>
  <c r="W26"/>
  <c r="V26"/>
  <c r="U26"/>
  <c r="T26"/>
  <c r="S26"/>
  <c r="R26"/>
  <c r="Q26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AA14"/>
  <c r="AB14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E26"/>
  <c r="F26"/>
  <c r="G26"/>
  <c r="H26"/>
  <c r="I26"/>
  <c r="J26"/>
  <c r="K26"/>
  <c r="L26"/>
  <c r="M26"/>
  <c r="N26"/>
  <c r="O26"/>
  <c r="P26"/>
  <c r="B25" i="6"/>
  <c r="B21"/>
  <c r="AC17"/>
  <c r="AC13"/>
  <c r="AC27"/>
  <c r="AC31"/>
  <c r="AB35"/>
  <c r="Z35"/>
  <c r="V35"/>
  <c r="T35"/>
  <c r="R35"/>
  <c r="N35"/>
  <c r="L35"/>
  <c r="J35"/>
  <c r="F35"/>
  <c r="B26" i="5"/>
  <c r="B22"/>
  <c r="B18"/>
  <c r="B14"/>
  <c r="B1"/>
  <c r="B30"/>
  <c r="B34"/>
  <c r="AB35"/>
  <c r="AA35"/>
  <c r="Y35"/>
  <c r="W35"/>
  <c r="U35"/>
  <c r="T35"/>
  <c r="S35"/>
  <c r="Q35"/>
  <c r="O35"/>
  <c r="M35"/>
  <c r="L35"/>
  <c r="K35"/>
  <c r="I35"/>
  <c r="G35"/>
  <c r="AC26" i="4"/>
  <c r="AC22"/>
  <c r="AC18"/>
  <c r="AC14"/>
  <c r="B11"/>
  <c r="D11" s="1"/>
  <c r="AC30"/>
  <c r="AC34"/>
  <c r="AB35"/>
  <c r="Z35"/>
  <c r="Y35"/>
  <c r="V35"/>
  <c r="T35"/>
  <c r="R35"/>
  <c r="Q35"/>
  <c r="N35"/>
  <c r="L35"/>
  <c r="J35"/>
  <c r="I35"/>
  <c r="F35"/>
  <c r="Z35" i="5" l="1"/>
  <c r="R35"/>
  <c r="J35"/>
  <c r="E35" i="3"/>
  <c r="I35"/>
  <c r="M35"/>
  <c r="O35"/>
  <c r="Q35"/>
  <c r="U35"/>
  <c r="Y35"/>
  <c r="B18"/>
  <c r="AC18"/>
  <c r="R35"/>
  <c r="Z35"/>
  <c r="B34"/>
  <c r="AC34"/>
  <c r="B26" i="4"/>
  <c r="AC25"/>
  <c r="B24"/>
  <c r="B23"/>
  <c r="B22"/>
  <c r="AC21"/>
  <c r="B20"/>
  <c r="B19"/>
  <c r="B18"/>
  <c r="AC17"/>
  <c r="B16"/>
  <c r="B15"/>
  <c r="B14"/>
  <c r="B13"/>
  <c r="B12"/>
  <c r="D12" s="1"/>
  <c r="AA35"/>
  <c r="W35"/>
  <c r="U35"/>
  <c r="S35"/>
  <c r="O35"/>
  <c r="M35"/>
  <c r="K35"/>
  <c r="G35"/>
  <c r="B1"/>
  <c r="X35"/>
  <c r="B27"/>
  <c r="H35"/>
  <c r="P35"/>
  <c r="B28"/>
  <c r="B29"/>
  <c r="AC29"/>
  <c r="B30"/>
  <c r="B31"/>
  <c r="AC31"/>
  <c r="B32"/>
  <c r="B33"/>
  <c r="AC33"/>
  <c r="B34"/>
  <c r="AC26" i="5"/>
  <c r="AC25"/>
  <c r="B24"/>
  <c r="B23"/>
  <c r="AC22"/>
  <c r="AC21"/>
  <c r="B20"/>
  <c r="B19"/>
  <c r="AC18"/>
  <c r="AC17"/>
  <c r="B16"/>
  <c r="B15"/>
  <c r="AC14"/>
  <c r="AC13"/>
  <c r="B12"/>
  <c r="B11"/>
  <c r="V35"/>
  <c r="X35"/>
  <c r="AC27"/>
  <c r="B27"/>
  <c r="N35"/>
  <c r="P35"/>
  <c r="B28"/>
  <c r="AC29"/>
  <c r="B29"/>
  <c r="AC30"/>
  <c r="AC31"/>
  <c r="B31"/>
  <c r="B32"/>
  <c r="AC33"/>
  <c r="B33"/>
  <c r="AC34"/>
  <c r="B26" i="6"/>
  <c r="AC25"/>
  <c r="AC24"/>
  <c r="B23"/>
  <c r="B22"/>
  <c r="AC21"/>
  <c r="AC20"/>
  <c r="B19"/>
  <c r="B18"/>
  <c r="D18" s="1"/>
  <c r="B17"/>
  <c r="B16"/>
  <c r="B15"/>
  <c r="B14"/>
  <c r="B13"/>
  <c r="I35"/>
  <c r="AC12"/>
  <c r="AA35"/>
  <c r="Y35"/>
  <c r="W35"/>
  <c r="U35"/>
  <c r="S35"/>
  <c r="Q35"/>
  <c r="O35"/>
  <c r="M35"/>
  <c r="K35"/>
  <c r="G35"/>
  <c r="B1"/>
  <c r="X35"/>
  <c r="B27"/>
  <c r="H35"/>
  <c r="P35"/>
  <c r="B28"/>
  <c r="AC28"/>
  <c r="B29"/>
  <c r="B30"/>
  <c r="AC30"/>
  <c r="B31"/>
  <c r="B32"/>
  <c r="AC32"/>
  <c r="B33"/>
  <c r="B34"/>
  <c r="AC34"/>
  <c r="AC24" i="3"/>
  <c r="B12"/>
  <c r="H35"/>
  <c r="P35"/>
  <c r="X35"/>
  <c r="AC14"/>
  <c r="L35"/>
  <c r="N35"/>
  <c r="T35"/>
  <c r="V35"/>
  <c r="AB35"/>
  <c r="AC17"/>
  <c r="B19"/>
  <c r="AC21"/>
  <c r="B23"/>
  <c r="B26"/>
  <c r="AC26"/>
  <c r="B28"/>
  <c r="AC30"/>
  <c r="AC33"/>
  <c r="D11" i="5"/>
  <c r="D12" s="1"/>
  <c r="AC13" i="4"/>
  <c r="B25" i="5"/>
  <c r="AC16" i="6"/>
  <c r="B1" i="3"/>
  <c r="J35"/>
  <c r="B14"/>
  <c r="B30"/>
  <c r="AA77" i="9"/>
  <c r="U77"/>
  <c r="B17" i="5"/>
  <c r="B20" i="6"/>
  <c r="F35" i="3"/>
  <c r="AC35" s="1"/>
  <c r="B22"/>
  <c r="B17" i="4"/>
  <c r="B21"/>
  <c r="B25"/>
  <c r="B35" s="1"/>
  <c r="AC32" i="5"/>
  <c r="AC28"/>
  <c r="AC12"/>
  <c r="AC16"/>
  <c r="AC20"/>
  <c r="AC24"/>
  <c r="B12" i="6"/>
  <c r="AC19"/>
  <c r="AC23"/>
  <c r="AC27" i="3"/>
  <c r="AC19"/>
  <c r="B13"/>
  <c r="B21"/>
  <c r="B29"/>
  <c r="AC27" i="4"/>
  <c r="B21" i="5"/>
  <c r="AC28" i="4"/>
  <c r="AC33" i="6"/>
  <c r="AC29"/>
  <c r="E35"/>
  <c r="AC35" s="1"/>
  <c r="AC15"/>
  <c r="AC28" i="3"/>
  <c r="AC20"/>
  <c r="AC12"/>
  <c r="M77" i="9"/>
  <c r="B13" i="5"/>
  <c r="B24" i="6"/>
  <c r="AC32" i="4"/>
  <c r="AC12"/>
  <c r="AC16"/>
  <c r="AC20"/>
  <c r="AC24"/>
  <c r="H35" i="5"/>
  <c r="E35"/>
  <c r="AC15"/>
  <c r="AC19"/>
  <c r="AC23"/>
  <c r="AC11" i="6"/>
  <c r="AC18"/>
  <c r="AC22"/>
  <c r="AC26"/>
  <c r="AC13" i="3"/>
  <c r="D11"/>
  <c r="D12" s="1"/>
  <c r="E35" i="4"/>
  <c r="AC35" s="1"/>
  <c r="AC19"/>
  <c r="AC23"/>
  <c r="AC11" i="5"/>
  <c r="B54" i="11"/>
  <c r="B55"/>
  <c r="B56"/>
  <c r="B57"/>
  <c r="B58"/>
  <c r="B59"/>
  <c r="B60"/>
  <c r="D60" s="1"/>
  <c r="D61" s="1"/>
  <c r="B61"/>
  <c r="B62"/>
  <c r="B63"/>
  <c r="B64"/>
  <c r="B65"/>
  <c r="B66"/>
  <c r="B67"/>
  <c r="B68"/>
  <c r="B69"/>
  <c r="B70"/>
  <c r="B71"/>
  <c r="B72"/>
  <c r="B73"/>
  <c r="B74"/>
  <c r="B75"/>
  <c r="B76"/>
  <c r="AC15" i="4"/>
  <c r="B11" i="6"/>
  <c r="AC14"/>
  <c r="AC11" i="4"/>
  <c r="F35" i="5"/>
  <c r="AC31" i="3"/>
  <c r="AC23"/>
  <c r="AC15"/>
  <c r="B17"/>
  <c r="B25"/>
  <c r="B33"/>
  <c r="B53" i="9"/>
  <c r="B61"/>
  <c r="B67"/>
  <c r="B68"/>
  <c r="B69"/>
  <c r="B70"/>
  <c r="B71"/>
  <c r="B72"/>
  <c r="B73"/>
  <c r="B74"/>
  <c r="B75"/>
  <c r="B76"/>
  <c r="B38" i="10"/>
  <c r="B39"/>
  <c r="B40"/>
  <c r="B54" i="9"/>
  <c r="B38" i="11"/>
  <c r="B39"/>
  <c r="B40"/>
  <c r="B40" i="4"/>
  <c r="B37" i="9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37" i="10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D17" s="1"/>
  <c r="E41" i="11"/>
  <c r="B17"/>
  <c r="B1"/>
  <c r="E77"/>
  <c r="B53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 i="10"/>
  <c r="B1"/>
  <c r="E77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 i="9"/>
  <c r="B1"/>
  <c r="E77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AB34" i="7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AB26"/>
  <c r="AA26"/>
  <c r="Z26"/>
  <c r="Y26"/>
  <c r="X26"/>
  <c r="W26"/>
  <c r="V26"/>
  <c r="U26"/>
  <c r="T26"/>
  <c r="S26"/>
  <c r="R26"/>
  <c r="Q26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AA14"/>
  <c r="AB14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E26"/>
  <c r="F26"/>
  <c r="G26"/>
  <c r="H26"/>
  <c r="I26"/>
  <c r="J26"/>
  <c r="K26"/>
  <c r="L26"/>
  <c r="M26"/>
  <c r="N26"/>
  <c r="O26"/>
  <c r="P26"/>
  <c r="D62" i="11" l="1"/>
  <c r="D63" s="1"/>
  <c r="D64" s="1"/>
  <c r="D65" s="1"/>
  <c r="D66" s="1"/>
  <c r="D67" s="1"/>
  <c r="D68" s="1"/>
  <c r="D69" s="1"/>
  <c r="D70" s="1"/>
  <c r="D71" s="1"/>
  <c r="D72" s="1"/>
  <c r="D73" s="1"/>
  <c r="D74" s="1"/>
  <c r="D75" s="1"/>
  <c r="D76" s="1"/>
  <c r="D53" s="1"/>
  <c r="D54" s="1"/>
  <c r="D55" s="1"/>
  <c r="D56" s="1"/>
  <c r="D57" s="1"/>
  <c r="D58" s="1"/>
  <c r="D59" s="1"/>
  <c r="D77" s="1"/>
  <c r="B35" i="5"/>
  <c r="D19" i="6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11" s="1"/>
  <c r="D12" s="1"/>
  <c r="D13" s="1"/>
  <c r="D14" s="1"/>
  <c r="D15" s="1"/>
  <c r="D16" s="1"/>
  <c r="D17" s="1"/>
  <c r="D35" s="1"/>
  <c r="D13" i="4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13" i="3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B35"/>
  <c r="B40"/>
  <c r="B35" i="6"/>
  <c r="AC35" i="5"/>
  <c r="D13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B77" i="11"/>
  <c r="B41"/>
  <c r="D17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B77" i="10"/>
  <c r="B41"/>
  <c r="B77" i="9"/>
  <c r="D53"/>
  <c r="D54" s="1"/>
  <c r="D55" s="1"/>
  <c r="D56" s="1"/>
  <c r="D57" s="1"/>
  <c r="D58" s="1"/>
  <c r="D59" s="1"/>
  <c r="D60" s="1"/>
  <c r="D61" s="1"/>
  <c r="D62" s="1"/>
  <c r="D63" s="1"/>
  <c r="D64" s="1"/>
  <c r="D65" s="1"/>
  <c r="D66" s="1"/>
  <c r="D67" s="1"/>
  <c r="D68" s="1"/>
  <c r="D69" s="1"/>
  <c r="D70" s="1"/>
  <c r="D71" s="1"/>
  <c r="D72" s="1"/>
  <c r="D73" s="1"/>
  <c r="D74" s="1"/>
  <c r="D75" s="1"/>
  <c r="D76" s="1"/>
  <c r="D77" s="1"/>
  <c r="B41"/>
  <c r="D17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AC26" i="7"/>
  <c r="B26"/>
  <c r="AC25"/>
  <c r="B25"/>
  <c r="AC24"/>
  <c r="B24"/>
  <c r="AC23"/>
  <c r="B23"/>
  <c r="AC22"/>
  <c r="B22"/>
  <c r="AC21"/>
  <c r="B21"/>
  <c r="AC20"/>
  <c r="B20"/>
  <c r="AC19"/>
  <c r="B19"/>
  <c r="AC18"/>
  <c r="B18"/>
  <c r="D18" s="1"/>
  <c r="AC17"/>
  <c r="B17"/>
  <c r="AC16"/>
  <c r="B16"/>
  <c r="AC15"/>
  <c r="B15"/>
  <c r="AC14"/>
  <c r="B14"/>
  <c r="AC13"/>
  <c r="B13"/>
  <c r="AC12"/>
  <c r="B12"/>
  <c r="E35"/>
  <c r="AC11"/>
  <c r="B11"/>
  <c r="B1"/>
  <c r="AC27"/>
  <c r="B27"/>
  <c r="AC28"/>
  <c r="B28"/>
  <c r="AC29"/>
  <c r="B29"/>
  <c r="AC30"/>
  <c r="B30"/>
  <c r="AC31"/>
  <c r="B31"/>
  <c r="AC32"/>
  <c r="B32"/>
  <c r="AC33"/>
  <c r="B33"/>
  <c r="AC34"/>
  <c r="B34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B35" l="1"/>
  <c r="AC35"/>
  <c r="D19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11" s="1"/>
  <c r="D12" s="1"/>
  <c r="D13" s="1"/>
  <c r="D14" s="1"/>
  <c r="D15" s="1"/>
  <c r="D16" s="1"/>
  <c r="D17" s="1"/>
  <c r="D35" s="1"/>
  <c r="D61" i="10"/>
  <c r="D62" s="1"/>
  <c r="D63" s="1"/>
  <c r="D64" s="1"/>
  <c r="D65" s="1"/>
  <c r="D66" s="1"/>
  <c r="D67" s="1"/>
  <c r="D68" s="1"/>
  <c r="D69" s="1"/>
  <c r="D70" s="1"/>
  <c r="D71" s="1"/>
  <c r="D72" s="1"/>
  <c r="D73" s="1"/>
  <c r="D74" s="1"/>
  <c r="D75" s="1"/>
  <c r="D76" s="1"/>
  <c r="D53" s="1"/>
  <c r="D54" s="1"/>
  <c r="D55" s="1"/>
  <c r="D56" s="1"/>
  <c r="D57" s="1"/>
  <c r="D58" s="1"/>
  <c r="D59" s="1"/>
  <c r="D77" s="1"/>
  <c r="D18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</calcChain>
</file>

<file path=xl/sharedStrings.xml><?xml version="1.0" encoding="utf-8"?>
<sst xmlns="http://schemas.openxmlformats.org/spreadsheetml/2006/main" count="1017" uniqueCount="336">
  <si>
    <t>Hour</t>
  </si>
  <si>
    <t>Cum %</t>
  </si>
  <si>
    <t>Originating</t>
  </si>
  <si>
    <t>Incoming</t>
  </si>
  <si>
    <t>Start Time</t>
  </si>
  <si>
    <t>End Time</t>
  </si>
  <si>
    <t>Hourly Profile - Originating and Incoming Mail (IDA Report)</t>
  </si>
  <si>
    <t>Day</t>
  </si>
  <si>
    <t>Volume</t>
  </si>
  <si>
    <t>Monday</t>
  </si>
  <si>
    <t>Tuesday</t>
  </si>
  <si>
    <t>Wednesday</t>
  </si>
  <si>
    <t>Thursday</t>
  </si>
  <si>
    <t>Friday</t>
  </si>
  <si>
    <t>Day of Week Volume Profile (CA Report, p.8)</t>
  </si>
  <si>
    <t>Total</t>
  </si>
  <si>
    <t>% of Total</t>
  </si>
  <si>
    <t>Saturday</t>
  </si>
  <si>
    <t>0-1</t>
  </si>
  <si>
    <t>1-2</t>
  </si>
  <si>
    <t>2-3</t>
  </si>
  <si>
    <t>3-4</t>
  </si>
  <si>
    <t>4-5</t>
  </si>
  <si>
    <t>5-6</t>
  </si>
  <si>
    <t>6-7</t>
  </si>
  <si>
    <t>7-8</t>
  </si>
  <si>
    <t>8-9</t>
  </si>
  <si>
    <t>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</si>
  <si>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</si>
  <si>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</si>
  <si>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</si>
  <si>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</si>
  <si>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</si>
  <si>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</si>
  <si>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</si>
  <si>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</si>
  <si>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</si>
  <si>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</si>
  <si>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</si>
  <si>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</si>
  <si>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</si>
  <si>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</t>
  </si>
  <si>
    <t>Pattern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</si>
  <si>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</si>
  <si>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</si>
  <si>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</si>
  <si>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</si>
  <si>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</si>
  <si>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</si>
  <si>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</si>
  <si>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</si>
  <si>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</si>
  <si>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</si>
  <si>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</si>
  <si>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</si>
  <si>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</si>
  <si>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</si>
  <si>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</si>
  <si>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</si>
  <si>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</si>
  <si>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</si>
  <si>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</si>
  <si>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</si>
  <si>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</si>
  <si>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</si>
  <si>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</si>
  <si>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</si>
  <si>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Cost/Pc:</t>
  </si>
  <si>
    <t>Salary/Hr:</t>
  </si>
  <si>
    <t>x1</t>
  </si>
  <si>
    <t>x2</t>
  </si>
  <si>
    <t>x3</t>
  </si>
  <si>
    <t>x4</t>
  </si>
  <si>
    <t>x5</t>
  </si>
  <si>
    <t>x6</t>
  </si>
  <si>
    <t>x7</t>
  </si>
  <si>
    <t>x8</t>
  </si>
  <si>
    <t>Values:</t>
  </si>
  <si>
    <t>Variables:</t>
  </si>
  <si>
    <t>Objective Fn Coef:</t>
  </si>
  <si>
    <t>Productivity</t>
  </si>
  <si>
    <t>x9</t>
  </si>
  <si>
    <t>x10</t>
  </si>
  <si>
    <t>x11</t>
  </si>
  <si>
    <t>x12</t>
  </si>
  <si>
    <t>x13</t>
  </si>
  <si>
    <t>x14</t>
  </si>
  <si>
    <t>x15</t>
  </si>
  <si>
    <t>x16</t>
  </si>
  <si>
    <t>x17</t>
  </si>
  <si>
    <t>x18</t>
  </si>
  <si>
    <t>x19</t>
  </si>
  <si>
    <t>x20</t>
  </si>
  <si>
    <t>x21</t>
  </si>
  <si>
    <t>x22</t>
  </si>
  <si>
    <t>x23</t>
  </si>
  <si>
    <t>x24</t>
  </si>
  <si>
    <t>0-24</t>
  </si>
  <si>
    <t>Min Cost:</t>
  </si>
  <si>
    <t>All</t>
  </si>
  <si>
    <t>Mail</t>
  </si>
  <si>
    <t>Day/Avg %</t>
  </si>
  <si>
    <t>Average</t>
  </si>
  <si>
    <t>Cumulative</t>
  </si>
  <si>
    <t>Model Cost</t>
  </si>
  <si>
    <t>Cost</t>
  </si>
  <si>
    <t>Night Prem</t>
  </si>
  <si>
    <t>`</t>
  </si>
  <si>
    <t>No</t>
  </si>
  <si>
    <t>Orig Arvls</t>
  </si>
  <si>
    <t>Orig Proc</t>
  </si>
  <si>
    <t>Daily Orig Vol:</t>
  </si>
  <si>
    <t>Outgoing - no constraints or premiums, 13.3 million pieces</t>
  </si>
  <si>
    <t>Outgoing - no constraints or premiums, 10.0 million pieces</t>
  </si>
  <si>
    <t>Outgoing - night differential, 10.0 million pieces</t>
  </si>
  <si>
    <t>Incoming - no constraints or premiums, 10.0 million pieces</t>
  </si>
  <si>
    <t>Mail Proc</t>
  </si>
  <si>
    <t>Incmg Arvls</t>
  </si>
  <si>
    <t>Incmg Proc</t>
  </si>
  <si>
    <t>Daily Inc Vol:</t>
  </si>
  <si>
    <t>Incoming - night differential, 10.0 million pieces</t>
  </si>
  <si>
    <t>Day 1 - 13,333,333 pieces, Day 2 - 10,000,00 pieces</t>
  </si>
  <si>
    <t>-------------------------------------------------------------------------------Straight Time----------------------------------------------------------------------------------------------</t>
  </si>
  <si>
    <t>x1a</t>
  </si>
  <si>
    <t>x2a</t>
  </si>
  <si>
    <t>x3a</t>
  </si>
  <si>
    <t>x4a</t>
  </si>
  <si>
    <t>x5a</t>
  </si>
  <si>
    <t>x6a</t>
  </si>
  <si>
    <t>x7a</t>
  </si>
  <si>
    <t>x8a</t>
  </si>
  <si>
    <t>x9a</t>
  </si>
  <si>
    <t>x10a</t>
  </si>
  <si>
    <t>x11a</t>
  </si>
  <si>
    <t>x12a</t>
  </si>
  <si>
    <t>x13a</t>
  </si>
  <si>
    <t>x14a</t>
  </si>
  <si>
    <t>x15a</t>
  </si>
  <si>
    <t>x16a</t>
  </si>
  <si>
    <t>x17a</t>
  </si>
  <si>
    <t>x18a</t>
  </si>
  <si>
    <t>x19a</t>
  </si>
  <si>
    <t>x20a</t>
  </si>
  <si>
    <t>x21a</t>
  </si>
  <si>
    <t>x22a</t>
  </si>
  <si>
    <t>x23a</t>
  </si>
  <si>
    <t>x24a</t>
  </si>
  <si>
    <t>-------------------------------------------------------------------------------1st Overtime Hour----------------------------------------------------------------------------------------------</t>
  </si>
  <si>
    <t>-------------------------------------------------------------------------------2nd Overtime Hour----------------------------------------------------------------------------------------------</t>
  </si>
  <si>
    <t>x1b</t>
  </si>
  <si>
    <t>x2b</t>
  </si>
  <si>
    <t>x3b</t>
  </si>
  <si>
    <t>x4b</t>
  </si>
  <si>
    <t>x5b</t>
  </si>
  <si>
    <t>x6b</t>
  </si>
  <si>
    <t>x7b</t>
  </si>
  <si>
    <t>x8b</t>
  </si>
  <si>
    <t>x9b</t>
  </si>
  <si>
    <t>x10b</t>
  </si>
  <si>
    <t>x11b</t>
  </si>
  <si>
    <t>x12b</t>
  </si>
  <si>
    <t>x13b</t>
  </si>
  <si>
    <t>x14b</t>
  </si>
  <si>
    <t>x15b</t>
  </si>
  <si>
    <t>x16b</t>
  </si>
  <si>
    <t>x17b</t>
  </si>
  <si>
    <t>x18b</t>
  </si>
  <si>
    <t>x19b</t>
  </si>
  <si>
    <t>x20b</t>
  </si>
  <si>
    <t>x21b</t>
  </si>
  <si>
    <t>x22b</t>
  </si>
  <si>
    <t>x23b</t>
  </si>
  <si>
    <t>x24b</t>
  </si>
  <si>
    <t>Day 1</t>
  </si>
  <si>
    <t>Originatng Mail - no night differential and 1 or 2 hours overtime, 2 days</t>
  </si>
  <si>
    <t>Orig</t>
  </si>
  <si>
    <t>Proc</t>
  </si>
  <si>
    <t>Day 2</t>
  </si>
  <si>
    <t>Day1 Orig Vol:</t>
  </si>
  <si>
    <t>Day2 Orig Vol:</t>
  </si>
  <si>
    <t>y1</t>
  </si>
  <si>
    <t>y2</t>
  </si>
  <si>
    <t>y3</t>
  </si>
  <si>
    <t>y4</t>
  </si>
  <si>
    <t>y5</t>
  </si>
  <si>
    <t>y6</t>
  </si>
  <si>
    <t>y7</t>
  </si>
  <si>
    <t>y8</t>
  </si>
  <si>
    <t>y9</t>
  </si>
  <si>
    <t>y10</t>
  </si>
  <si>
    <t>y11</t>
  </si>
  <si>
    <t>y12</t>
  </si>
  <si>
    <t>y13</t>
  </si>
  <si>
    <t>y14</t>
  </si>
  <si>
    <t>y15</t>
  </si>
  <si>
    <t>y16</t>
  </si>
  <si>
    <t>y17</t>
  </si>
  <si>
    <t>y18</t>
  </si>
  <si>
    <t>y19</t>
  </si>
  <si>
    <t>y20</t>
  </si>
  <si>
    <t>y21</t>
  </si>
  <si>
    <t>y22</t>
  </si>
  <si>
    <t>y23</t>
  </si>
  <si>
    <t>y24</t>
  </si>
  <si>
    <t>y1a</t>
  </si>
  <si>
    <t>y2a</t>
  </si>
  <si>
    <t>y3a</t>
  </si>
  <si>
    <t>y4a</t>
  </si>
  <si>
    <t>y5a</t>
  </si>
  <si>
    <t>y6a</t>
  </si>
  <si>
    <t>y7a</t>
  </si>
  <si>
    <t>y8a</t>
  </si>
  <si>
    <t>y9a</t>
  </si>
  <si>
    <t>y10a</t>
  </si>
  <si>
    <t>y11a</t>
  </si>
  <si>
    <t>y12a</t>
  </si>
  <si>
    <t>y13a</t>
  </si>
  <si>
    <t>y14a</t>
  </si>
  <si>
    <t>y15a</t>
  </si>
  <si>
    <t>y16a</t>
  </si>
  <si>
    <t>y17a</t>
  </si>
  <si>
    <t>y18a</t>
  </si>
  <si>
    <t>y19a</t>
  </si>
  <si>
    <t>y20a</t>
  </si>
  <si>
    <t>y21a</t>
  </si>
  <si>
    <t>y22a</t>
  </si>
  <si>
    <t>y23a</t>
  </si>
  <si>
    <t>y24a</t>
  </si>
  <si>
    <t>y1b</t>
  </si>
  <si>
    <t>y2b</t>
  </si>
  <si>
    <t>y3b</t>
  </si>
  <si>
    <t>y4b</t>
  </si>
  <si>
    <t>y5b</t>
  </si>
  <si>
    <t>y6b</t>
  </si>
  <si>
    <t>y7b</t>
  </si>
  <si>
    <t>y8b</t>
  </si>
  <si>
    <t>y9b</t>
  </si>
  <si>
    <t>y10b</t>
  </si>
  <si>
    <t>y11b</t>
  </si>
  <si>
    <t>y12b</t>
  </si>
  <si>
    <t>y13b</t>
  </si>
  <si>
    <t>y14b</t>
  </si>
  <si>
    <t>y15b</t>
  </si>
  <si>
    <t>y16b</t>
  </si>
  <si>
    <t>y17b</t>
  </si>
  <si>
    <t>y18b</t>
  </si>
  <si>
    <t>y19b</t>
  </si>
  <si>
    <t>y20b</t>
  </si>
  <si>
    <t>y21b</t>
  </si>
  <si>
    <t>y22b</t>
  </si>
  <si>
    <t>y23b</t>
  </si>
  <si>
    <t>y24b</t>
  </si>
  <si>
    <t>Overtime</t>
  </si>
  <si>
    <t>Min Day1 Cost:</t>
  </si>
  <si>
    <t>Min Day2 Cost:</t>
  </si>
  <si>
    <t>Day 1 Model Cost</t>
  </si>
  <si>
    <t>x's</t>
  </si>
  <si>
    <t>xa's</t>
  </si>
  <si>
    <t>xb's</t>
  </si>
  <si>
    <t>xc's</t>
  </si>
  <si>
    <t>-------------------------------------------------------------------------------3rd Overtime Hour-----------------------------------------------------------------------------------------</t>
  </si>
  <si>
    <t>x1c</t>
  </si>
  <si>
    <t>x2c</t>
  </si>
  <si>
    <t>x3c</t>
  </si>
  <si>
    <t>x4c</t>
  </si>
  <si>
    <t>x5c</t>
  </si>
  <si>
    <t>x6c</t>
  </si>
  <si>
    <t>x7c</t>
  </si>
  <si>
    <t>x8c</t>
  </si>
  <si>
    <t>x9c</t>
  </si>
  <si>
    <t>x10c</t>
  </si>
  <si>
    <t>x11c</t>
  </si>
  <si>
    <t>x12c</t>
  </si>
  <si>
    <t>x13c</t>
  </si>
  <si>
    <t>x14c</t>
  </si>
  <si>
    <t>x15c</t>
  </si>
  <si>
    <t>x16c</t>
  </si>
  <si>
    <t>x17c</t>
  </si>
  <si>
    <t>x18c</t>
  </si>
  <si>
    <t>x19c</t>
  </si>
  <si>
    <t>x20c</t>
  </si>
  <si>
    <t>x21c</t>
  </si>
  <si>
    <t>x22c</t>
  </si>
  <si>
    <t>x23c</t>
  </si>
  <si>
    <t>x24c</t>
  </si>
  <si>
    <t>y1c</t>
  </si>
  <si>
    <t>y2c</t>
  </si>
  <si>
    <t>y3c</t>
  </si>
  <si>
    <t>y4c</t>
  </si>
  <si>
    <t>y5c</t>
  </si>
  <si>
    <t>y6c</t>
  </si>
  <si>
    <t>y7c</t>
  </si>
  <si>
    <t>y8c</t>
  </si>
  <si>
    <t>y9c</t>
  </si>
  <si>
    <t>y10c</t>
  </si>
  <si>
    <t>y11c</t>
  </si>
  <si>
    <t>y12c</t>
  </si>
  <si>
    <t>y13c</t>
  </si>
  <si>
    <t>y14c</t>
  </si>
  <si>
    <t>y15c</t>
  </si>
  <si>
    <t>y16c</t>
  </si>
  <si>
    <t>y17c</t>
  </si>
  <si>
    <t>y18c</t>
  </si>
  <si>
    <t>y19c</t>
  </si>
  <si>
    <t>y20c</t>
  </si>
  <si>
    <t>y21c</t>
  </si>
  <si>
    <t>y22c</t>
  </si>
  <si>
    <t>y23c</t>
  </si>
  <si>
    <t>y24c</t>
  </si>
  <si>
    <t>#</t>
  </si>
  <si>
    <t>-----------Constraints on Overtime----------</t>
  </si>
  <si>
    <t>y's</t>
  </si>
  <si>
    <t>ya's</t>
  </si>
  <si>
    <t>yb's</t>
  </si>
  <si>
    <t>yc's</t>
  </si>
  <si>
    <t>Day 2 Model Cost:</t>
  </si>
  <si>
    <t>Originatng and Incoming Mail - no night differential</t>
  </si>
  <si>
    <t>Originating - 10,000,000 pieces, Incoming - 10,000,000 pieces</t>
  </si>
  <si>
    <t>Orig Vol:</t>
  </si>
  <si>
    <t>Inc Vol:</t>
  </si>
  <si>
    <t>Orig Model Cost</t>
  </si>
  <si>
    <t>Min Inc Cost:</t>
  </si>
  <si>
    <t>Inc Model Cost</t>
  </si>
  <si>
    <t>Inc</t>
  </si>
  <si>
    <t>Inc Arvls</t>
  </si>
  <si>
    <t>Inc Proc</t>
  </si>
  <si>
    <t>Org Cst/Pc:</t>
  </si>
  <si>
    <t>Inc Cst/Pc:</t>
  </si>
  <si>
    <t>Org Productivity</t>
  </si>
  <si>
    <t>Inc Productivity</t>
  </si>
  <si>
    <t>Overtime/Hr</t>
  </si>
  <si>
    <t>Min Org Cost:</t>
  </si>
  <si>
    <t>------------------------------------------------------------------------------------------------Straight Time------------------------------------------------------------------------------------------------</t>
  </si>
  <si>
    <t>Originatng and Incoming Mail - night differential</t>
  </si>
  <si>
    <t>------------------------------------------------------------------------------------Straight Time + Night Premium---------------------------------------------------------------------------------------</t>
  </si>
  <si>
    <t>Night volume</t>
  </si>
</sst>
</file>

<file path=xl/styles.xml><?xml version="1.0" encoding="utf-8"?>
<styleSheet xmlns="http://schemas.openxmlformats.org/spreadsheetml/2006/main">
  <numFmts count="5">
    <numFmt numFmtId="6" formatCode="&quot;$&quot;#,##0_);[Red]\(&quot;$&quot;#,##0\)"/>
    <numFmt numFmtId="8" formatCode="&quot;$&quot;#,##0.00_);[Red]\(&quot;$&quot;#,##0.00\)"/>
    <numFmt numFmtId="164" formatCode="0.0%"/>
    <numFmt numFmtId="165" formatCode="&quot;$&quot;#,##0.00"/>
    <numFmt numFmtId="166" formatCode="&quot;$&quot;#,##0"/>
  </numFmts>
  <fonts count="5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u/>
      <sz val="7.5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0" fillId="0" borderId="0" xfId="0" quotePrefix="1" applyAlignment="1">
      <alignment horizontal="left"/>
    </xf>
    <xf numFmtId="0" fontId="0" fillId="0" borderId="0" xfId="0" applyAlignment="1">
      <alignment horizontal="center"/>
    </xf>
    <xf numFmtId="20" fontId="0" fillId="0" borderId="0" xfId="0" applyNumberFormat="1"/>
    <xf numFmtId="0" fontId="0" fillId="0" borderId="0" xfId="0" quotePrefix="1" applyAlignment="1">
      <alignment horizontal="center"/>
    </xf>
    <xf numFmtId="164" fontId="0" fillId="0" borderId="0" xfId="0" applyNumberFormat="1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3" fontId="0" fillId="0" borderId="0" xfId="0" applyNumberFormat="1"/>
    <xf numFmtId="165" fontId="0" fillId="0" borderId="0" xfId="0" applyNumberFormat="1"/>
    <xf numFmtId="0" fontId="1" fillId="0" borderId="0" xfId="0" applyNumberFormat="1" applyFont="1" applyAlignment="1">
      <alignment horizontal="center"/>
    </xf>
    <xf numFmtId="3" fontId="1" fillId="0" borderId="0" xfId="0" applyNumberFormat="1" applyFont="1"/>
    <xf numFmtId="0" fontId="1" fillId="0" borderId="0" xfId="0" applyFont="1" applyAlignment="1">
      <alignment horizontal="right"/>
    </xf>
    <xf numFmtId="165" fontId="1" fillId="0" borderId="0" xfId="0" applyNumberFormat="1" applyFont="1" applyAlignment="1">
      <alignment horizontal="center"/>
    </xf>
    <xf numFmtId="4" fontId="0" fillId="0" borderId="0" xfId="0" applyNumberFormat="1"/>
    <xf numFmtId="0" fontId="0" fillId="0" borderId="0" xfId="0" applyFont="1" applyAlignment="1">
      <alignment horizontal="center"/>
    </xf>
    <xf numFmtId="0" fontId="0" fillId="0" borderId="0" xfId="0" applyFont="1" applyAlignment="1"/>
    <xf numFmtId="9" fontId="0" fillId="0" borderId="0" xfId="0" applyNumberFormat="1"/>
    <xf numFmtId="166" fontId="0" fillId="0" borderId="0" xfId="0" applyNumberFormat="1"/>
    <xf numFmtId="1" fontId="1" fillId="0" borderId="0" xfId="0" applyNumberFormat="1" applyFont="1"/>
    <xf numFmtId="166" fontId="4" fillId="0" borderId="0" xfId="1" applyNumberFormat="1" applyBorder="1" applyAlignment="1" applyProtection="1">
      <protection locked="0"/>
    </xf>
    <xf numFmtId="166" fontId="2" fillId="0" borderId="0" xfId="1" applyNumberFormat="1" applyFont="1" applyAlignment="1" applyProtection="1"/>
    <xf numFmtId="6" fontId="0" fillId="0" borderId="0" xfId="0" applyNumberFormat="1"/>
    <xf numFmtId="0" fontId="3" fillId="0" borderId="0" xfId="0" applyFont="1" applyAlignment="1">
      <alignment horizontal="center"/>
    </xf>
    <xf numFmtId="8" fontId="3" fillId="0" borderId="0" xfId="0" applyNumberFormat="1" applyFont="1"/>
    <xf numFmtId="1" fontId="0" fillId="0" borderId="0" xfId="0" applyNumberFormat="1"/>
    <xf numFmtId="0" fontId="3" fillId="0" borderId="0" xfId="0" applyFont="1"/>
    <xf numFmtId="0" fontId="1" fillId="0" borderId="0" xfId="0" quotePrefix="1" applyFont="1"/>
    <xf numFmtId="0" fontId="1" fillId="0" borderId="0" xfId="0" quotePrefix="1" applyFont="1" applyAlignment="1">
      <alignment horizontal="left"/>
    </xf>
    <xf numFmtId="165" fontId="1" fillId="0" borderId="0" xfId="0" applyNumberFormat="1" applyFont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1" fillId="0" borderId="0" xfId="0" applyFont="1" applyAlignment="1">
      <alignment horizontal="left"/>
    </xf>
    <xf numFmtId="4" fontId="0" fillId="0" borderId="1" xfId="0" applyNumberFormat="1" applyBorder="1"/>
    <xf numFmtId="165" fontId="1" fillId="0" borderId="1" xfId="0" applyNumberFormat="1" applyFont="1" applyBorder="1" applyAlignment="1">
      <alignment horizontal="center"/>
    </xf>
    <xf numFmtId="165" fontId="0" fillId="0" borderId="1" xfId="0" applyNumberFormat="1" applyBorder="1"/>
    <xf numFmtId="0" fontId="1" fillId="0" borderId="1" xfId="0" applyFont="1" applyBorder="1" applyAlignment="1">
      <alignment horizontal="right"/>
    </xf>
    <xf numFmtId="3" fontId="0" fillId="0" borderId="1" xfId="0" applyNumberFormat="1" applyBorder="1"/>
    <xf numFmtId="166" fontId="2" fillId="0" borderId="0" xfId="1" applyNumberFormat="1" applyFont="1" applyAlignment="1" applyProtection="1">
      <alignment horizontal="center"/>
    </xf>
    <xf numFmtId="166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/>
    <xf numFmtId="0" fontId="1" fillId="0" borderId="0" xfId="0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/>
    </xf>
    <xf numFmtId="1" fontId="0" fillId="0" borderId="0" xfId="0" applyNumberFormat="1" applyBorder="1"/>
    <xf numFmtId="3" fontId="1" fillId="0" borderId="0" xfId="0" applyNumberFormat="1" applyFont="1" applyBorder="1"/>
    <xf numFmtId="0" fontId="1" fillId="0" borderId="1" xfId="0" applyFont="1" applyFill="1" applyBorder="1" applyAlignment="1">
      <alignment horizontal="center"/>
    </xf>
    <xf numFmtId="0" fontId="0" fillId="0" borderId="0" xfId="0" applyFill="1" applyBorder="1"/>
    <xf numFmtId="166" fontId="2" fillId="0" borderId="0" xfId="1" applyNumberFormat="1" applyFont="1" applyAlignment="1" applyProtection="1">
      <protection locked="0"/>
    </xf>
    <xf numFmtId="8" fontId="1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6" fontId="0" fillId="0" borderId="1" xfId="0" applyNumberFormat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+@sumproduct(e6:ab6,e8:ab8)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+@sumproduct(e6:ab6,e8:ab8)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+@sumproduct(e6:ab6,e8:ab8)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+@sumproduct(e6:ab6,e8:ab8)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+@sumproduct(e6:ab6,e8:ab8)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D42"/>
  <sheetViews>
    <sheetView tabSelected="1" topLeftCell="A2" zoomScale="50" zoomScaleNormal="50" workbookViewId="0"/>
  </sheetViews>
  <sheetFormatPr defaultRowHeight="12.75"/>
  <cols>
    <col min="1" max="1" width="10.140625" customWidth="1"/>
    <col min="2" max="3" width="9.42578125" customWidth="1"/>
    <col min="4" max="4" width="9.5703125" customWidth="1"/>
  </cols>
  <sheetData>
    <row r="1" spans="1:4">
      <c r="A1" s="1" t="s">
        <v>6</v>
      </c>
      <c r="B1" s="1"/>
    </row>
    <row r="3" spans="1:4">
      <c r="A3" s="2" t="s">
        <v>0</v>
      </c>
      <c r="B3" s="2" t="s">
        <v>0</v>
      </c>
      <c r="C3" s="2" t="s">
        <v>1</v>
      </c>
      <c r="D3" s="2" t="s">
        <v>1</v>
      </c>
    </row>
    <row r="4" spans="1:4">
      <c r="A4" s="1" t="s">
        <v>4</v>
      </c>
      <c r="B4" s="4" t="s">
        <v>5</v>
      </c>
      <c r="C4" s="2" t="s">
        <v>2</v>
      </c>
      <c r="D4" s="2" t="s">
        <v>3</v>
      </c>
    </row>
    <row r="6" spans="1:4">
      <c r="A6" s="3">
        <v>1200</v>
      </c>
      <c r="B6" s="3">
        <v>100.04166666666667</v>
      </c>
      <c r="C6" s="5">
        <v>5.0000000000000001E-3</v>
      </c>
      <c r="D6" s="5">
        <v>0.65</v>
      </c>
    </row>
    <row r="7" spans="1:4">
      <c r="A7" s="3">
        <v>100.04166666666667</v>
      </c>
      <c r="B7" s="3">
        <v>8.3333333333333329E-2</v>
      </c>
      <c r="C7" s="5">
        <v>0.01</v>
      </c>
      <c r="D7" s="5">
        <v>0.7</v>
      </c>
    </row>
    <row r="8" spans="1:4">
      <c r="A8" s="3">
        <v>8.3333333333333329E-2</v>
      </c>
      <c r="B8" s="3">
        <v>0.125</v>
      </c>
      <c r="C8" s="5">
        <v>1.4999999999999999E-2</v>
      </c>
      <c r="D8" s="5">
        <v>0.75</v>
      </c>
    </row>
    <row r="9" spans="1:4">
      <c r="A9" s="3">
        <v>0.125</v>
      </c>
      <c r="B9" s="3">
        <v>0.16666666666666666</v>
      </c>
      <c r="C9" s="5">
        <v>0.02</v>
      </c>
      <c r="D9" s="5">
        <v>0.8</v>
      </c>
    </row>
    <row r="10" spans="1:4">
      <c r="A10" s="3">
        <v>0.16666666666666666</v>
      </c>
      <c r="B10" s="3">
        <v>0.20833333333333334</v>
      </c>
      <c r="C10" s="5">
        <v>2.5000000000000001E-2</v>
      </c>
      <c r="D10" s="5">
        <v>0.85</v>
      </c>
    </row>
    <row r="11" spans="1:4">
      <c r="A11" s="3">
        <v>0.20833333333333334</v>
      </c>
      <c r="B11" s="3">
        <v>0.25</v>
      </c>
      <c r="C11" s="5">
        <v>0.03</v>
      </c>
      <c r="D11" s="5">
        <v>0.9</v>
      </c>
    </row>
    <row r="12" spans="1:4">
      <c r="A12" s="3">
        <v>0.25</v>
      </c>
      <c r="B12" s="3">
        <v>0.29166666666666669</v>
      </c>
      <c r="C12" s="5">
        <v>3.5000000000000003E-2</v>
      </c>
      <c r="D12" s="5">
        <v>1</v>
      </c>
    </row>
    <row r="13" spans="1:4">
      <c r="A13" s="3">
        <v>0.29166666666666669</v>
      </c>
      <c r="B13" s="3">
        <v>0.33333333333333331</v>
      </c>
      <c r="C13" s="5">
        <v>0.04</v>
      </c>
      <c r="D13" s="5">
        <v>0.05</v>
      </c>
    </row>
    <row r="14" spans="1:4">
      <c r="A14" s="3">
        <v>0.33333333333333331</v>
      </c>
      <c r="B14" s="3">
        <v>0.375</v>
      </c>
      <c r="C14" s="5">
        <v>0.05</v>
      </c>
      <c r="D14" s="5">
        <v>5.0000000000000001E-3</v>
      </c>
    </row>
    <row r="15" spans="1:4">
      <c r="A15" s="3">
        <v>0.375</v>
      </c>
      <c r="B15" s="3">
        <v>0.41666666666666669</v>
      </c>
      <c r="C15" s="5">
        <v>0.06</v>
      </c>
      <c r="D15" s="5">
        <v>2.5000000000000001E-2</v>
      </c>
    </row>
    <row r="16" spans="1:4">
      <c r="A16" s="3">
        <v>0.41666666666666669</v>
      </c>
      <c r="B16" s="3">
        <v>0.45833333333333331</v>
      </c>
      <c r="C16" s="5">
        <v>7.0000000000000007E-2</v>
      </c>
      <c r="D16" s="5">
        <v>0.05</v>
      </c>
    </row>
    <row r="17" spans="1:4">
      <c r="A17" s="3">
        <v>0.45833333333333331</v>
      </c>
      <c r="B17" s="3">
        <v>0.5</v>
      </c>
      <c r="C17" s="5">
        <v>0.08</v>
      </c>
      <c r="D17" s="5">
        <v>7.4999999999999997E-2</v>
      </c>
    </row>
    <row r="18" spans="1:4">
      <c r="A18" s="3">
        <v>0.5</v>
      </c>
      <c r="B18" s="3">
        <v>0.54166666666666663</v>
      </c>
      <c r="C18" s="5">
        <v>0.1</v>
      </c>
      <c r="D18" s="5">
        <v>0.1</v>
      </c>
    </row>
    <row r="19" spans="1:4">
      <c r="A19" s="3">
        <v>0.54166666666666663</v>
      </c>
      <c r="B19" s="3">
        <v>0.58333333333333337</v>
      </c>
      <c r="C19" s="5">
        <v>0.16</v>
      </c>
      <c r="D19" s="5">
        <v>0.15</v>
      </c>
    </row>
    <row r="20" spans="1:4">
      <c r="A20" s="3">
        <v>0.58333333333333337</v>
      </c>
      <c r="B20" s="3">
        <v>0.625</v>
      </c>
      <c r="C20" s="5">
        <v>0.22</v>
      </c>
      <c r="D20" s="5">
        <v>0.2</v>
      </c>
    </row>
    <row r="21" spans="1:4">
      <c r="A21" s="3">
        <v>0.625</v>
      </c>
      <c r="B21" s="3">
        <v>0.66666666666666663</v>
      </c>
      <c r="C21" s="5">
        <v>0.28000000000000003</v>
      </c>
      <c r="D21" s="5">
        <v>0.25</v>
      </c>
    </row>
    <row r="22" spans="1:4">
      <c r="A22" s="3">
        <v>0.66666666666666663</v>
      </c>
      <c r="B22" s="3">
        <v>0.70833333333333337</v>
      </c>
      <c r="C22" s="5">
        <v>0.36</v>
      </c>
      <c r="D22" s="5">
        <v>0.3</v>
      </c>
    </row>
    <row r="23" spans="1:4">
      <c r="A23" s="3">
        <v>0.70833333333333337</v>
      </c>
      <c r="B23" s="3">
        <v>0.75</v>
      </c>
      <c r="C23" s="5">
        <v>0.47</v>
      </c>
      <c r="D23" s="5">
        <v>0.32</v>
      </c>
    </row>
    <row r="24" spans="1:4">
      <c r="A24" s="3">
        <v>0.75</v>
      </c>
      <c r="B24" s="3">
        <v>0.79166666666666663</v>
      </c>
      <c r="C24" s="5">
        <v>0.6</v>
      </c>
      <c r="D24" s="5">
        <v>0.35</v>
      </c>
    </row>
    <row r="25" spans="1:4">
      <c r="A25" s="3">
        <v>0.79166666666666663</v>
      </c>
      <c r="B25" s="3">
        <v>0.83333333333333337</v>
      </c>
      <c r="C25" s="5">
        <v>0.76</v>
      </c>
      <c r="D25" s="5">
        <v>0.38</v>
      </c>
    </row>
    <row r="26" spans="1:4">
      <c r="A26" s="3">
        <v>0.83333333333333337</v>
      </c>
      <c r="B26" s="3">
        <v>0.875</v>
      </c>
      <c r="C26" s="5">
        <v>0.9</v>
      </c>
      <c r="D26" s="5">
        <v>0.4</v>
      </c>
    </row>
    <row r="27" spans="1:4">
      <c r="A27" s="3">
        <v>0.875</v>
      </c>
      <c r="B27" s="3">
        <v>0.91666666666666663</v>
      </c>
      <c r="C27" s="5">
        <v>0.94</v>
      </c>
      <c r="D27" s="5">
        <v>0.48</v>
      </c>
    </row>
    <row r="28" spans="1:4">
      <c r="A28" s="3">
        <v>0.91666666666666663</v>
      </c>
      <c r="B28" s="3">
        <v>0.95833333333333337</v>
      </c>
      <c r="C28" s="5">
        <v>0.99</v>
      </c>
      <c r="D28" s="5">
        <v>0.55000000000000004</v>
      </c>
    </row>
    <row r="29" spans="1:4">
      <c r="A29" s="3">
        <v>0.95833333333333337</v>
      </c>
      <c r="B29" s="3">
        <v>0</v>
      </c>
      <c r="C29" s="5">
        <v>1</v>
      </c>
      <c r="D29" s="5">
        <v>0.62</v>
      </c>
    </row>
    <row r="31" spans="1:4">
      <c r="A31" s="1" t="s">
        <v>14</v>
      </c>
    </row>
    <row r="33" spans="1:4">
      <c r="A33" s="2" t="s">
        <v>7</v>
      </c>
      <c r="B33" s="2" t="s">
        <v>8</v>
      </c>
      <c r="C33" s="2" t="s">
        <v>16</v>
      </c>
      <c r="D33" s="17" t="s">
        <v>101</v>
      </c>
    </row>
    <row r="35" spans="1:4">
      <c r="A35" s="2" t="s">
        <v>9</v>
      </c>
      <c r="B35">
        <v>600</v>
      </c>
      <c r="C35" s="5">
        <f t="shared" ref="C35:C42" si="0">+B35/B$41</f>
        <v>0.22222222222222221</v>
      </c>
      <c r="D35" s="18">
        <f>+B35/$B$42</f>
        <v>1.3333333333333333</v>
      </c>
    </row>
    <row r="36" spans="1:4">
      <c r="A36" s="2" t="s">
        <v>10</v>
      </c>
      <c r="B36">
        <v>400</v>
      </c>
      <c r="C36" s="5">
        <f t="shared" si="0"/>
        <v>0.14814814814814814</v>
      </c>
      <c r="D36" s="18">
        <f t="shared" ref="D36:D42" si="1">+B36/$B$42</f>
        <v>0.88888888888888884</v>
      </c>
    </row>
    <row r="37" spans="1:4">
      <c r="A37" s="2" t="s">
        <v>11</v>
      </c>
      <c r="B37">
        <v>390</v>
      </c>
      <c r="C37" s="5">
        <f t="shared" si="0"/>
        <v>0.14444444444444443</v>
      </c>
      <c r="D37" s="18">
        <f t="shared" si="1"/>
        <v>0.8666666666666667</v>
      </c>
    </row>
    <row r="38" spans="1:4">
      <c r="A38" s="2" t="s">
        <v>12</v>
      </c>
      <c r="B38">
        <v>450</v>
      </c>
      <c r="C38" s="5">
        <f t="shared" si="0"/>
        <v>0.16666666666666666</v>
      </c>
      <c r="D38" s="18">
        <f t="shared" si="1"/>
        <v>1</v>
      </c>
    </row>
    <row r="39" spans="1:4">
      <c r="A39" s="2" t="s">
        <v>13</v>
      </c>
      <c r="B39">
        <v>450</v>
      </c>
      <c r="C39" s="5">
        <f t="shared" si="0"/>
        <v>0.16666666666666666</v>
      </c>
      <c r="D39" s="18">
        <f t="shared" si="1"/>
        <v>1</v>
      </c>
    </row>
    <row r="40" spans="1:4">
      <c r="A40" s="4" t="s">
        <v>17</v>
      </c>
      <c r="B40">
        <v>410</v>
      </c>
      <c r="C40" s="5">
        <f t="shared" si="0"/>
        <v>0.15185185185185185</v>
      </c>
      <c r="D40" s="18">
        <f t="shared" si="1"/>
        <v>0.91111111111111109</v>
      </c>
    </row>
    <row r="41" spans="1:4">
      <c r="A41" s="2" t="s">
        <v>15</v>
      </c>
      <c r="B41">
        <f>SUM(B35:B40)</f>
        <v>2700</v>
      </c>
      <c r="C41" s="5">
        <f t="shared" si="0"/>
        <v>1</v>
      </c>
      <c r="D41" s="18"/>
    </row>
    <row r="42" spans="1:4">
      <c r="A42" s="16" t="s">
        <v>102</v>
      </c>
      <c r="B42">
        <f>+B41/6</f>
        <v>450</v>
      </c>
      <c r="C42" s="5">
        <f t="shared" si="0"/>
        <v>0.16666666666666666</v>
      </c>
      <c r="D42" s="18">
        <f t="shared" si="1"/>
        <v>1</v>
      </c>
    </row>
  </sheetData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>
    <pageSetUpPr autoPageBreaks="0"/>
  </sheetPr>
  <dimension ref="A1:DB77"/>
  <sheetViews>
    <sheetView topLeftCell="A5" zoomScale="50" zoomScaleNormal="50" workbookViewId="0">
      <pane xSplit="2" topLeftCell="BW1" activePane="topRight" state="frozen"/>
      <selection pane="topRight" activeCell="CX17" sqref="CX17"/>
    </sheetView>
  </sheetViews>
  <sheetFormatPr defaultRowHeight="12.75"/>
  <cols>
    <col min="1" max="1" width="12.42578125" customWidth="1"/>
    <col min="2" max="2" width="11.140625" customWidth="1"/>
    <col min="3" max="3" width="10.42578125" customWidth="1"/>
    <col min="4" max="4" width="10.7109375" style="31" customWidth="1"/>
    <col min="5" max="5" width="5.5703125" customWidth="1"/>
    <col min="6" max="6" width="5.7109375" customWidth="1"/>
    <col min="7" max="7" width="5" customWidth="1"/>
    <col min="8" max="8" width="5.42578125" customWidth="1"/>
    <col min="9" max="10" width="5.28515625" customWidth="1"/>
    <col min="11" max="12" width="5" customWidth="1"/>
    <col min="13" max="13" width="5.140625" customWidth="1"/>
    <col min="14" max="15" width="5.28515625" customWidth="1"/>
    <col min="16" max="16" width="5.42578125" customWidth="1"/>
    <col min="17" max="18" width="5.28515625" customWidth="1"/>
    <col min="19" max="19" width="5.5703125" customWidth="1"/>
    <col min="20" max="21" width="6" customWidth="1"/>
    <col min="22" max="22" width="5.140625" customWidth="1"/>
    <col min="23" max="23" width="5.42578125" customWidth="1"/>
    <col min="24" max="24" width="5.28515625" customWidth="1"/>
    <col min="25" max="25" width="5.7109375" customWidth="1"/>
    <col min="26" max="27" width="5.28515625" customWidth="1"/>
    <col min="28" max="28" width="5.140625" style="31" customWidth="1"/>
    <col min="29" max="29" width="5.140625" customWidth="1"/>
    <col min="30" max="31" width="5.5703125" customWidth="1"/>
    <col min="32" max="33" width="5.140625" customWidth="1"/>
    <col min="34" max="34" width="5.5703125" customWidth="1"/>
    <col min="35" max="35" width="5.140625" customWidth="1"/>
    <col min="36" max="36" width="5.5703125" customWidth="1"/>
    <col min="37" max="37" width="5.140625" customWidth="1"/>
    <col min="38" max="38" width="6" customWidth="1"/>
    <col min="39" max="39" width="5.5703125" customWidth="1"/>
    <col min="40" max="40" width="5.7109375" customWidth="1"/>
    <col min="41" max="42" width="5.5703125" customWidth="1"/>
    <col min="43" max="43" width="6.28515625" customWidth="1"/>
    <col min="44" max="44" width="5.28515625" customWidth="1"/>
    <col min="45" max="46" width="5.140625" customWidth="1"/>
    <col min="47" max="47" width="5.7109375" customWidth="1"/>
    <col min="48" max="48" width="5.140625" customWidth="1"/>
    <col min="49" max="49" width="6" customWidth="1"/>
    <col min="50" max="50" width="5.28515625" customWidth="1"/>
    <col min="51" max="51" width="5.5703125" customWidth="1"/>
    <col min="52" max="52" width="5.140625" style="31" customWidth="1"/>
    <col min="53" max="53" width="6" customWidth="1"/>
    <col min="54" max="54" width="5.5703125" customWidth="1"/>
    <col min="55" max="55" width="5.7109375" customWidth="1"/>
    <col min="56" max="56" width="5.140625" customWidth="1"/>
    <col min="57" max="58" width="5.28515625" customWidth="1"/>
    <col min="59" max="59" width="5.5703125" customWidth="1"/>
    <col min="60" max="66" width="5.7109375" customWidth="1"/>
    <col min="67" max="67" width="6" customWidth="1"/>
    <col min="68" max="68" width="5.5703125" customWidth="1"/>
    <col min="69" max="69" width="5.7109375" customWidth="1"/>
    <col min="70" max="70" width="5.140625" customWidth="1"/>
    <col min="71" max="71" width="5.7109375" customWidth="1"/>
    <col min="72" max="72" width="5.5703125" customWidth="1"/>
    <col min="73" max="73" width="4.85546875" customWidth="1"/>
    <col min="74" max="74" width="5.140625" customWidth="1"/>
    <col min="75" max="75" width="5.5703125" customWidth="1"/>
    <col min="76" max="76" width="4.85546875" style="31" customWidth="1"/>
    <col min="77" max="77" width="5.28515625" style="47" customWidth="1"/>
    <col min="78" max="78" width="5.5703125" style="47" customWidth="1"/>
    <col min="79" max="80" width="5.7109375" style="47" customWidth="1"/>
    <col min="81" max="81" width="5.28515625" style="47" customWidth="1"/>
    <col min="82" max="84" width="5.5703125" style="47" customWidth="1"/>
    <col min="85" max="85" width="5.7109375" style="47" customWidth="1"/>
    <col min="86" max="87" width="5.5703125" style="47" customWidth="1"/>
    <col min="88" max="91" width="5.7109375" style="47" customWidth="1"/>
    <col min="92" max="98" width="4.85546875" style="47" customWidth="1"/>
    <col min="99" max="99" width="5.28515625" style="47" customWidth="1"/>
    <col min="100" max="100" width="4.85546875" style="31" customWidth="1"/>
    <col min="101" max="101" width="8.28515625" style="47" customWidth="1"/>
    <col min="104" max="104" width="8.85546875" style="47"/>
    <col min="105" max="105" width="9" style="31" customWidth="1"/>
  </cols>
  <sheetData>
    <row r="1" spans="1:106">
      <c r="A1" s="6">
        <f>MAX($B$9)</f>
        <v>2666666.6</v>
      </c>
      <c r="B1">
        <f>COUNT($E$6:$AB$33)</f>
        <v>456</v>
      </c>
      <c r="C1">
        <f>{100,100,0.000001,0.05,TRUE,FALSE,FALSE,1,1,1,0.0001,TRUE}</f>
        <v>100</v>
      </c>
      <c r="F1" s="27" t="s">
        <v>174</v>
      </c>
    </row>
    <row r="2" spans="1:106">
      <c r="F2" s="27" t="s">
        <v>121</v>
      </c>
    </row>
    <row r="3" spans="1:106">
      <c r="A3" s="6" t="s">
        <v>178</v>
      </c>
      <c r="B3" s="13" t="s">
        <v>67</v>
      </c>
      <c r="C3" s="13" t="s">
        <v>68</v>
      </c>
      <c r="D3" s="33" t="s">
        <v>80</v>
      </c>
    </row>
    <row r="4" spans="1:106">
      <c r="A4" s="9">
        <v>13333333</v>
      </c>
      <c r="B4" s="10">
        <v>0.2</v>
      </c>
      <c r="C4" s="10">
        <v>40</v>
      </c>
      <c r="D4" s="36">
        <f>+$C$4/$B$4</f>
        <v>200</v>
      </c>
      <c r="E4" s="29"/>
      <c r="F4" s="10"/>
      <c r="AC4" s="29"/>
      <c r="BA4" s="29"/>
    </row>
    <row r="5" spans="1:106" s="2" customFormat="1">
      <c r="A5" s="6" t="s">
        <v>179</v>
      </c>
      <c r="C5" s="8" t="s">
        <v>106</v>
      </c>
      <c r="D5" s="37" t="s">
        <v>252</v>
      </c>
      <c r="E5" s="8"/>
      <c r="F5" s="14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32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32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32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32"/>
      <c r="DA5" s="44"/>
    </row>
    <row r="6" spans="1:106">
      <c r="A6" s="9">
        <v>10000000</v>
      </c>
      <c r="C6" s="24" t="s">
        <v>108</v>
      </c>
      <c r="D6" s="38">
        <v>42</v>
      </c>
      <c r="W6" s="26"/>
    </row>
    <row r="7" spans="1:106">
      <c r="A7" s="8" t="s">
        <v>104</v>
      </c>
      <c r="B7" s="19"/>
      <c r="C7" s="24"/>
      <c r="D7" s="32"/>
      <c r="W7" s="26"/>
    </row>
    <row r="8" spans="1:106">
      <c r="A8" s="19">
        <f>+B12+B48</f>
        <v>4869605.9423999991</v>
      </c>
      <c r="B8" s="35" t="s">
        <v>253</v>
      </c>
      <c r="C8" s="24"/>
      <c r="D8" s="32" t="s">
        <v>173</v>
      </c>
      <c r="E8" t="s">
        <v>122</v>
      </c>
      <c r="W8" s="26"/>
      <c r="AC8" s="28" t="s">
        <v>147</v>
      </c>
      <c r="BA8" t="s">
        <v>148</v>
      </c>
      <c r="BY8" s="28" t="s">
        <v>260</v>
      </c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W8" s="48" t="s">
        <v>42</v>
      </c>
      <c r="CX8" s="28" t="s">
        <v>310</v>
      </c>
      <c r="DA8" s="44"/>
    </row>
    <row r="9" spans="1:106" s="2" customFormat="1">
      <c r="A9" s="41"/>
      <c r="B9" s="42">
        <f>+A4*B4</f>
        <v>2666666.6</v>
      </c>
      <c r="C9" s="24"/>
      <c r="D9" s="32" t="s">
        <v>78</v>
      </c>
      <c r="E9" s="2" t="s">
        <v>69</v>
      </c>
      <c r="F9" s="2" t="s">
        <v>70</v>
      </c>
      <c r="G9" s="2" t="s">
        <v>71</v>
      </c>
      <c r="H9" s="2" t="s">
        <v>72</v>
      </c>
      <c r="I9" s="2" t="s">
        <v>73</v>
      </c>
      <c r="J9" s="2" t="s">
        <v>74</v>
      </c>
      <c r="K9" s="2" t="s">
        <v>75</v>
      </c>
      <c r="L9" s="2" t="s">
        <v>76</v>
      </c>
      <c r="M9" s="2" t="s">
        <v>81</v>
      </c>
      <c r="N9" s="2" t="s">
        <v>82</v>
      </c>
      <c r="O9" s="2" t="s">
        <v>83</v>
      </c>
      <c r="P9" s="2" t="s">
        <v>84</v>
      </c>
      <c r="Q9" s="2" t="s">
        <v>85</v>
      </c>
      <c r="R9" s="2" t="s">
        <v>86</v>
      </c>
      <c r="S9" s="2" t="s">
        <v>87</v>
      </c>
      <c r="T9" s="2" t="s">
        <v>88</v>
      </c>
      <c r="U9" s="2" t="s">
        <v>89</v>
      </c>
      <c r="V9" s="2" t="s">
        <v>90</v>
      </c>
      <c r="W9" s="43" t="s">
        <v>91</v>
      </c>
      <c r="X9" s="2" t="s">
        <v>92</v>
      </c>
      <c r="Y9" s="2" t="s">
        <v>93</v>
      </c>
      <c r="Z9" s="2" t="s">
        <v>94</v>
      </c>
      <c r="AA9" s="2" t="s">
        <v>95</v>
      </c>
      <c r="AB9" s="44" t="s">
        <v>96</v>
      </c>
      <c r="AC9" s="2" t="s">
        <v>123</v>
      </c>
      <c r="AD9" s="2" t="s">
        <v>124</v>
      </c>
      <c r="AE9" s="2" t="s">
        <v>125</v>
      </c>
      <c r="AF9" s="2" t="s">
        <v>126</v>
      </c>
      <c r="AG9" s="2" t="s">
        <v>127</v>
      </c>
      <c r="AH9" s="2" t="s">
        <v>128</v>
      </c>
      <c r="AI9" s="2" t="s">
        <v>129</v>
      </c>
      <c r="AJ9" s="2" t="s">
        <v>130</v>
      </c>
      <c r="AK9" s="2" t="s">
        <v>131</v>
      </c>
      <c r="AL9" s="2" t="s">
        <v>132</v>
      </c>
      <c r="AM9" s="2" t="s">
        <v>133</v>
      </c>
      <c r="AN9" s="2" t="s">
        <v>134</v>
      </c>
      <c r="AO9" s="2" t="s">
        <v>135</v>
      </c>
      <c r="AP9" s="2" t="s">
        <v>136</v>
      </c>
      <c r="AQ9" s="2" t="s">
        <v>137</v>
      </c>
      <c r="AR9" s="2" t="s">
        <v>138</v>
      </c>
      <c r="AS9" s="2" t="s">
        <v>139</v>
      </c>
      <c r="AT9" s="2" t="s">
        <v>140</v>
      </c>
      <c r="AU9" s="2" t="s">
        <v>141</v>
      </c>
      <c r="AV9" s="2" t="s">
        <v>142</v>
      </c>
      <c r="AW9" s="2" t="s">
        <v>143</v>
      </c>
      <c r="AX9" s="2" t="s">
        <v>144</v>
      </c>
      <c r="AY9" s="2" t="s">
        <v>145</v>
      </c>
      <c r="AZ9" s="44" t="s">
        <v>146</v>
      </c>
      <c r="BA9" s="2" t="s">
        <v>149</v>
      </c>
      <c r="BB9" s="2" t="s">
        <v>150</v>
      </c>
      <c r="BC9" s="2" t="s">
        <v>151</v>
      </c>
      <c r="BD9" s="2" t="s">
        <v>152</v>
      </c>
      <c r="BE9" s="2" t="s">
        <v>153</v>
      </c>
      <c r="BF9" s="2" t="s">
        <v>154</v>
      </c>
      <c r="BG9" s="2" t="s">
        <v>155</v>
      </c>
      <c r="BH9" s="2" t="s">
        <v>156</v>
      </c>
      <c r="BI9" s="2" t="s">
        <v>157</v>
      </c>
      <c r="BJ9" s="2" t="s">
        <v>158</v>
      </c>
      <c r="BK9" s="2" t="s">
        <v>159</v>
      </c>
      <c r="BL9" s="2" t="s">
        <v>160</v>
      </c>
      <c r="BM9" s="2" t="s">
        <v>161</v>
      </c>
      <c r="BN9" s="2" t="s">
        <v>162</v>
      </c>
      <c r="BO9" s="2" t="s">
        <v>163</v>
      </c>
      <c r="BP9" s="2" t="s">
        <v>164</v>
      </c>
      <c r="BQ9" s="2" t="s">
        <v>165</v>
      </c>
      <c r="BR9" s="2" t="s">
        <v>166</v>
      </c>
      <c r="BS9" s="2" t="s">
        <v>167</v>
      </c>
      <c r="BT9" s="2" t="s">
        <v>168</v>
      </c>
      <c r="BU9" s="2" t="s">
        <v>169</v>
      </c>
      <c r="BV9" s="2" t="s">
        <v>170</v>
      </c>
      <c r="BW9" s="2" t="s">
        <v>171</v>
      </c>
      <c r="BX9" s="44" t="s">
        <v>172</v>
      </c>
      <c r="BY9" s="2" t="s">
        <v>261</v>
      </c>
      <c r="BZ9" s="2" t="s">
        <v>262</v>
      </c>
      <c r="CA9" s="2" t="s">
        <v>263</v>
      </c>
      <c r="CB9" s="2" t="s">
        <v>264</v>
      </c>
      <c r="CC9" s="2" t="s">
        <v>265</v>
      </c>
      <c r="CD9" s="2" t="s">
        <v>266</v>
      </c>
      <c r="CE9" s="2" t="s">
        <v>267</v>
      </c>
      <c r="CF9" s="2" t="s">
        <v>268</v>
      </c>
      <c r="CG9" s="2" t="s">
        <v>269</v>
      </c>
      <c r="CH9" s="2" t="s">
        <v>270</v>
      </c>
      <c r="CI9" s="2" t="s">
        <v>271</v>
      </c>
      <c r="CJ9" s="2" t="s">
        <v>272</v>
      </c>
      <c r="CK9" s="2" t="s">
        <v>273</v>
      </c>
      <c r="CL9" s="2" t="s">
        <v>274</v>
      </c>
      <c r="CM9" s="2" t="s">
        <v>275</v>
      </c>
      <c r="CN9" s="2" t="s">
        <v>276</v>
      </c>
      <c r="CO9" s="2" t="s">
        <v>277</v>
      </c>
      <c r="CP9" s="2" t="s">
        <v>278</v>
      </c>
      <c r="CQ9" s="2" t="s">
        <v>279</v>
      </c>
      <c r="CR9" s="2" t="s">
        <v>280</v>
      </c>
      <c r="CS9" s="2" t="s">
        <v>281</v>
      </c>
      <c r="CT9" s="2" t="s">
        <v>282</v>
      </c>
      <c r="CU9" s="2" t="s">
        <v>283</v>
      </c>
      <c r="CV9" s="44" t="s">
        <v>284</v>
      </c>
      <c r="CW9" s="48" t="s">
        <v>309</v>
      </c>
      <c r="CX9" s="8" t="s">
        <v>256</v>
      </c>
      <c r="CY9" s="8" t="s">
        <v>257</v>
      </c>
      <c r="CZ9" s="48" t="s">
        <v>258</v>
      </c>
      <c r="DA9" s="51" t="s">
        <v>259</v>
      </c>
    </row>
    <row r="10" spans="1:106">
      <c r="A10" s="22"/>
      <c r="B10" s="19"/>
      <c r="C10" s="24"/>
      <c r="D10" s="32" t="s">
        <v>77</v>
      </c>
      <c r="E10">
        <v>-2.5434367043869528E-13</v>
      </c>
      <c r="F10">
        <v>1.7345729001002343E-13</v>
      </c>
      <c r="G10">
        <v>-6.6613778623465091E-14</v>
      </c>
      <c r="H10">
        <v>83.333325000000627</v>
      </c>
      <c r="I10">
        <v>-1.544951892714459E-13</v>
      </c>
      <c r="J10">
        <v>249.99999999999798</v>
      </c>
      <c r="K10">
        <v>3.7611248139996942E-21</v>
      </c>
      <c r="L10">
        <v>-9.9399928256893241E-13</v>
      </c>
      <c r="M10">
        <v>-5.4749022183551177E-14</v>
      </c>
      <c r="N10">
        <v>0</v>
      </c>
      <c r="O10">
        <v>-1.579233318423525E-21</v>
      </c>
      <c r="P10">
        <v>0</v>
      </c>
      <c r="Q10">
        <v>90.908949999997731</v>
      </c>
      <c r="R10">
        <v>1499.9999999999818</v>
      </c>
      <c r="S10">
        <v>3250.0000000000209</v>
      </c>
      <c r="T10">
        <v>1.1478267896511966E-25</v>
      </c>
      <c r="U10">
        <v>1250.0000000000032</v>
      </c>
      <c r="V10">
        <v>0</v>
      </c>
      <c r="W10" s="26">
        <v>249.99999999999892</v>
      </c>
      <c r="X10">
        <v>0</v>
      </c>
      <c r="Y10">
        <v>3.0292258760486853E-28</v>
      </c>
      <c r="Z10">
        <v>0</v>
      </c>
      <c r="AA10">
        <v>0</v>
      </c>
      <c r="AB10" s="31">
        <v>0</v>
      </c>
      <c r="AC10">
        <v>-2.5752101653377087E-13</v>
      </c>
      <c r="AD10">
        <v>0</v>
      </c>
      <c r="AE10">
        <v>-6.6613778623465091E-14</v>
      </c>
      <c r="AF10">
        <v>83.333325000001935</v>
      </c>
      <c r="AG10">
        <v>0</v>
      </c>
      <c r="AH10">
        <v>249.9999999999981</v>
      </c>
      <c r="AI10">
        <v>3.7611248139996942E-21</v>
      </c>
      <c r="AJ10">
        <v>-1.0792644108601444E-12</v>
      </c>
      <c r="AK10">
        <v>0</v>
      </c>
      <c r="AL10">
        <v>6.7762635780344027E-21</v>
      </c>
      <c r="AM10">
        <v>-3.6889244042842332E-21</v>
      </c>
      <c r="AN10">
        <v>1.3676559884603571E-14</v>
      </c>
      <c r="AO10">
        <v>90.908949999999095</v>
      </c>
      <c r="AP10">
        <v>1499.9999999999825</v>
      </c>
      <c r="AQ10">
        <v>3250.0000000000182</v>
      </c>
      <c r="AR10">
        <v>1.1430278972290373E-25</v>
      </c>
      <c r="AS10">
        <v>83.333325000000187</v>
      </c>
      <c r="AT10">
        <v>6.0524770326783533E-13</v>
      </c>
      <c r="AU10">
        <v>249.99999999999852</v>
      </c>
      <c r="AV10">
        <v>0</v>
      </c>
      <c r="AW10">
        <v>0</v>
      </c>
      <c r="AX10">
        <v>0</v>
      </c>
      <c r="AY10">
        <v>0</v>
      </c>
      <c r="AZ10" s="31">
        <v>0</v>
      </c>
      <c r="BA10">
        <v>-2.5752101653377178E-13</v>
      </c>
      <c r="BB10">
        <v>1.7315952249802277E-13</v>
      </c>
      <c r="BC10">
        <v>-6.6613778623465091E-14</v>
      </c>
      <c r="BD10">
        <v>83.33332500000148</v>
      </c>
      <c r="BE10">
        <v>8.5265128291212022E-14</v>
      </c>
      <c r="BF10">
        <v>250.00000000000048</v>
      </c>
      <c r="BG10">
        <v>0</v>
      </c>
      <c r="BH10">
        <v>-1.0792644108601444E-12</v>
      </c>
      <c r="BI10">
        <v>7.6166022849264042E-13</v>
      </c>
      <c r="BJ10">
        <v>6.7762635780344027E-21</v>
      </c>
      <c r="BK10">
        <v>-4.0122340959601094E-21</v>
      </c>
      <c r="BL10">
        <v>1.3676559884603571E-14</v>
      </c>
      <c r="BM10">
        <v>90.908949999997404</v>
      </c>
      <c r="BN10">
        <v>1499.9999999999825</v>
      </c>
      <c r="BO10">
        <v>3250.0000000000182</v>
      </c>
      <c r="BP10">
        <v>0</v>
      </c>
      <c r="BQ10" s="26">
        <v>83.333325000000187</v>
      </c>
      <c r="BR10">
        <v>6.3434728787197093E-13</v>
      </c>
      <c r="BS10">
        <v>249.99999999999849</v>
      </c>
      <c r="BT10">
        <v>0</v>
      </c>
      <c r="BU10">
        <v>0</v>
      </c>
      <c r="BV10">
        <v>0</v>
      </c>
      <c r="BW10">
        <v>0</v>
      </c>
      <c r="BX10" s="31">
        <v>0</v>
      </c>
      <c r="BY10">
        <v>-2.5752101653377138E-13</v>
      </c>
      <c r="BZ10">
        <v>-2.1134339014071647E-13</v>
      </c>
      <c r="CA10">
        <v>-6.2374342882375737E-14</v>
      </c>
      <c r="CB10">
        <v>83.333325000001423</v>
      </c>
      <c r="CC10">
        <v>3.0140118320589035E-14</v>
      </c>
      <c r="CD10">
        <v>249.99999999999955</v>
      </c>
      <c r="CE10">
        <v>5.4143596209125025E-14</v>
      </c>
      <c r="CF10">
        <v>-1.0656538043489483E-12</v>
      </c>
      <c r="CG10">
        <v>7.1902766937964407E-13</v>
      </c>
      <c r="CH10">
        <v>7.6232965252887031E-21</v>
      </c>
      <c r="CI10">
        <v>-1.6828642588548618E-19</v>
      </c>
      <c r="CJ10">
        <v>1.3676559884604034E-14</v>
      </c>
      <c r="CK10">
        <v>90.908949999997475</v>
      </c>
      <c r="CL10">
        <v>1499.9999999999905</v>
      </c>
      <c r="CM10">
        <v>0</v>
      </c>
      <c r="CN10">
        <v>0</v>
      </c>
      <c r="CO10" s="26">
        <v>83.333324999999547</v>
      </c>
      <c r="CP10">
        <v>6.2086553985831173E-13</v>
      </c>
      <c r="CQ10">
        <v>249.99999999999855</v>
      </c>
      <c r="CR10">
        <v>1.2116903504194741E-27</v>
      </c>
      <c r="CS10">
        <v>8.0779356694631609E-28</v>
      </c>
      <c r="CT10">
        <v>0</v>
      </c>
      <c r="CU10">
        <v>0</v>
      </c>
      <c r="CV10" s="31">
        <v>0</v>
      </c>
      <c r="CX10" s="26">
        <f>SUM(E10:AB10)*8</f>
        <v>53393.938199999997</v>
      </c>
      <c r="CY10" s="26">
        <f>SUM(AC10:AZ10)</f>
        <v>5507.5755999999983</v>
      </c>
      <c r="CZ10" s="45">
        <f>SUM(BA10:BX10)</f>
        <v>5507.5755999999992</v>
      </c>
      <c r="DA10" s="45">
        <f>SUM(BY10:CV10)</f>
        <v>2257.5755999999869</v>
      </c>
      <c r="DB10" s="26">
        <f>SUM(CX10:DA10)</f>
        <v>66666.664999999979</v>
      </c>
    </row>
    <row r="11" spans="1:106">
      <c r="A11" s="20"/>
      <c r="B11" s="6" t="s">
        <v>255</v>
      </c>
      <c r="D11" s="32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</row>
    <row r="12" spans="1:106">
      <c r="A12" s="21"/>
      <c r="B12" s="19">
        <f>SUMPRODUCT(E12:CV12,E10:CV10)</f>
        <v>2733848.4143999997</v>
      </c>
      <c r="D12" s="39" t="s">
        <v>79</v>
      </c>
      <c r="E12">
        <f>+$C$4*8</f>
        <v>320</v>
      </c>
      <c r="F12">
        <f t="shared" ref="F12:AB12" si="0">+$C$4*8</f>
        <v>320</v>
      </c>
      <c r="G12">
        <f t="shared" si="0"/>
        <v>320</v>
      </c>
      <c r="H12">
        <f t="shared" si="0"/>
        <v>320</v>
      </c>
      <c r="I12">
        <f t="shared" si="0"/>
        <v>320</v>
      </c>
      <c r="J12">
        <f t="shared" si="0"/>
        <v>320</v>
      </c>
      <c r="K12">
        <f t="shared" si="0"/>
        <v>320</v>
      </c>
      <c r="L12">
        <f t="shared" si="0"/>
        <v>320</v>
      </c>
      <c r="M12">
        <f t="shared" si="0"/>
        <v>320</v>
      </c>
      <c r="N12">
        <f t="shared" si="0"/>
        <v>320</v>
      </c>
      <c r="O12">
        <f t="shared" si="0"/>
        <v>320</v>
      </c>
      <c r="P12">
        <f t="shared" si="0"/>
        <v>320</v>
      </c>
      <c r="Q12">
        <f t="shared" si="0"/>
        <v>320</v>
      </c>
      <c r="R12">
        <f t="shared" si="0"/>
        <v>320</v>
      </c>
      <c r="S12">
        <f t="shared" si="0"/>
        <v>320</v>
      </c>
      <c r="T12">
        <f t="shared" si="0"/>
        <v>320</v>
      </c>
      <c r="U12">
        <f t="shared" si="0"/>
        <v>320</v>
      </c>
      <c r="V12">
        <f t="shared" si="0"/>
        <v>320</v>
      </c>
      <c r="W12">
        <f t="shared" si="0"/>
        <v>320</v>
      </c>
      <c r="X12">
        <f t="shared" si="0"/>
        <v>320</v>
      </c>
      <c r="Y12">
        <f t="shared" si="0"/>
        <v>320</v>
      </c>
      <c r="Z12">
        <f t="shared" si="0"/>
        <v>320</v>
      </c>
      <c r="AA12">
        <f t="shared" si="0"/>
        <v>320</v>
      </c>
      <c r="AB12" s="31">
        <f t="shared" si="0"/>
        <v>320</v>
      </c>
      <c r="AC12" s="12">
        <f>+$D$6</f>
        <v>42</v>
      </c>
      <c r="AD12" s="12">
        <f t="shared" ref="AD12:BX12" si="1">+$D$6</f>
        <v>42</v>
      </c>
      <c r="AE12" s="12">
        <f t="shared" si="1"/>
        <v>42</v>
      </c>
      <c r="AF12" s="12">
        <f t="shared" si="1"/>
        <v>42</v>
      </c>
      <c r="AG12" s="12">
        <f t="shared" si="1"/>
        <v>42</v>
      </c>
      <c r="AH12" s="12">
        <f t="shared" si="1"/>
        <v>42</v>
      </c>
      <c r="AI12" s="12">
        <f t="shared" si="1"/>
        <v>42</v>
      </c>
      <c r="AJ12" s="12">
        <f t="shared" si="1"/>
        <v>42</v>
      </c>
      <c r="AK12" s="12">
        <f t="shared" si="1"/>
        <v>42</v>
      </c>
      <c r="AL12" s="12">
        <f t="shared" si="1"/>
        <v>42</v>
      </c>
      <c r="AM12" s="12">
        <f t="shared" si="1"/>
        <v>42</v>
      </c>
      <c r="AN12" s="12">
        <f t="shared" si="1"/>
        <v>42</v>
      </c>
      <c r="AO12" s="12">
        <f t="shared" si="1"/>
        <v>42</v>
      </c>
      <c r="AP12" s="12">
        <f t="shared" si="1"/>
        <v>42</v>
      </c>
      <c r="AQ12" s="12">
        <f t="shared" si="1"/>
        <v>42</v>
      </c>
      <c r="AR12" s="12">
        <f t="shared" si="1"/>
        <v>42</v>
      </c>
      <c r="AS12" s="12">
        <f t="shared" si="1"/>
        <v>42</v>
      </c>
      <c r="AT12" s="12">
        <f t="shared" si="1"/>
        <v>42</v>
      </c>
      <c r="AU12" s="12">
        <f t="shared" si="1"/>
        <v>42</v>
      </c>
      <c r="AV12" s="12">
        <f t="shared" si="1"/>
        <v>42</v>
      </c>
      <c r="AW12" s="12">
        <f t="shared" si="1"/>
        <v>42</v>
      </c>
      <c r="AX12" s="12">
        <f t="shared" si="1"/>
        <v>42</v>
      </c>
      <c r="AY12" s="12">
        <f t="shared" si="1"/>
        <v>42</v>
      </c>
      <c r="AZ12" s="34">
        <f t="shared" si="1"/>
        <v>42</v>
      </c>
      <c r="BA12" s="12">
        <f t="shared" si="1"/>
        <v>42</v>
      </c>
      <c r="BB12" s="12">
        <f t="shared" si="1"/>
        <v>42</v>
      </c>
      <c r="BC12" s="12">
        <f t="shared" si="1"/>
        <v>42</v>
      </c>
      <c r="BD12" s="12">
        <f t="shared" si="1"/>
        <v>42</v>
      </c>
      <c r="BE12" s="12">
        <f t="shared" si="1"/>
        <v>42</v>
      </c>
      <c r="BF12" s="12">
        <f t="shared" si="1"/>
        <v>42</v>
      </c>
      <c r="BG12" s="12">
        <f t="shared" si="1"/>
        <v>42</v>
      </c>
      <c r="BH12" s="12">
        <f t="shared" si="1"/>
        <v>42</v>
      </c>
      <c r="BI12" s="12">
        <f t="shared" si="1"/>
        <v>42</v>
      </c>
      <c r="BJ12" s="12">
        <f t="shared" si="1"/>
        <v>42</v>
      </c>
      <c r="BK12" s="12">
        <f t="shared" si="1"/>
        <v>42</v>
      </c>
      <c r="BL12" s="12">
        <f t="shared" si="1"/>
        <v>42</v>
      </c>
      <c r="BM12" s="12">
        <f t="shared" si="1"/>
        <v>42</v>
      </c>
      <c r="BN12" s="12">
        <f t="shared" si="1"/>
        <v>42</v>
      </c>
      <c r="BO12" s="12">
        <f t="shared" si="1"/>
        <v>42</v>
      </c>
      <c r="BP12" s="12">
        <f t="shared" si="1"/>
        <v>42</v>
      </c>
      <c r="BQ12" s="12">
        <f t="shared" si="1"/>
        <v>42</v>
      </c>
      <c r="BR12" s="12">
        <f t="shared" si="1"/>
        <v>42</v>
      </c>
      <c r="BS12" s="12">
        <f t="shared" si="1"/>
        <v>42</v>
      </c>
      <c r="BT12" s="12">
        <f t="shared" si="1"/>
        <v>42</v>
      </c>
      <c r="BU12" s="12">
        <f t="shared" si="1"/>
        <v>42</v>
      </c>
      <c r="BV12" s="12">
        <f t="shared" si="1"/>
        <v>42</v>
      </c>
      <c r="BW12" s="12">
        <f t="shared" si="1"/>
        <v>42</v>
      </c>
      <c r="BX12" s="34">
        <f t="shared" si="1"/>
        <v>42</v>
      </c>
      <c r="BY12" s="12">
        <v>60</v>
      </c>
      <c r="BZ12" s="12">
        <v>60</v>
      </c>
      <c r="CA12" s="12">
        <v>60</v>
      </c>
      <c r="CB12" s="12">
        <v>60</v>
      </c>
      <c r="CC12" s="12">
        <v>60</v>
      </c>
      <c r="CD12" s="12">
        <v>60</v>
      </c>
      <c r="CE12" s="12">
        <v>60</v>
      </c>
      <c r="CF12" s="12">
        <v>60</v>
      </c>
      <c r="CG12" s="12">
        <v>60</v>
      </c>
      <c r="CH12" s="12">
        <v>60</v>
      </c>
      <c r="CI12" s="12">
        <v>60</v>
      </c>
      <c r="CJ12" s="12">
        <v>60</v>
      </c>
      <c r="CK12" s="12">
        <v>60</v>
      </c>
      <c r="CL12" s="12">
        <v>60</v>
      </c>
      <c r="CM12" s="12">
        <v>60</v>
      </c>
      <c r="CN12" s="12">
        <v>60</v>
      </c>
      <c r="CO12" s="12">
        <v>60</v>
      </c>
      <c r="CP12" s="12">
        <v>60</v>
      </c>
      <c r="CQ12" s="12">
        <v>60</v>
      </c>
      <c r="CR12" s="12">
        <v>60</v>
      </c>
      <c r="CS12" s="12">
        <v>60</v>
      </c>
      <c r="CT12" s="12">
        <v>60</v>
      </c>
      <c r="CU12" s="12">
        <v>60</v>
      </c>
      <c r="CV12" s="12">
        <v>60</v>
      </c>
      <c r="CW12" s="50"/>
    </row>
    <row r="13" spans="1:106">
      <c r="A13" s="21"/>
      <c r="D13" s="39"/>
    </row>
    <row r="14" spans="1:106">
      <c r="A14" s="8" t="s">
        <v>173</v>
      </c>
      <c r="B14" s="8" t="s">
        <v>173</v>
      </c>
      <c r="C14" s="8" t="s">
        <v>173</v>
      </c>
      <c r="D14" s="32" t="s">
        <v>173</v>
      </c>
    </row>
    <row r="15" spans="1:106">
      <c r="B15" s="8" t="s">
        <v>175</v>
      </c>
      <c r="C15" s="6" t="s">
        <v>103</v>
      </c>
      <c r="D15" s="33" t="s">
        <v>103</v>
      </c>
    </row>
    <row r="16" spans="1:106">
      <c r="A16" s="11" t="s">
        <v>0</v>
      </c>
      <c r="B16" s="8" t="s">
        <v>176</v>
      </c>
      <c r="C16" s="8" t="s">
        <v>109</v>
      </c>
      <c r="D16" s="32" t="s">
        <v>110</v>
      </c>
    </row>
    <row r="17" spans="1:105">
      <c r="A17" s="7" t="s">
        <v>18</v>
      </c>
      <c r="B17" s="9">
        <f>SUMPRODUCT(E17:CV17,E$10:CV$10)</f>
        <v>66666.664999999775</v>
      </c>
      <c r="C17" s="12">
        <f>+Arrivals!C6*A$4</f>
        <v>66666.665000000008</v>
      </c>
      <c r="D17" s="40">
        <f>+B17</f>
        <v>66666.664999999775</v>
      </c>
      <c r="E17" s="6">
        <f>+Patterns!C3*$D$4</f>
        <v>200</v>
      </c>
      <c r="F17" s="6">
        <f>+Patterns!D3*$D$4</f>
        <v>0</v>
      </c>
      <c r="G17" s="6">
        <f>+Patterns!E3*$D$4</f>
        <v>0</v>
      </c>
      <c r="H17" s="6">
        <f>+Patterns!F3*$D$4</f>
        <v>0</v>
      </c>
      <c r="I17" s="6">
        <f>+Patterns!G3*$D$4</f>
        <v>0</v>
      </c>
      <c r="J17" s="6">
        <f>+Patterns!H3*$D$4</f>
        <v>0</v>
      </c>
      <c r="K17" s="6">
        <f>+Patterns!I3*$D$4</f>
        <v>0</v>
      </c>
      <c r="L17" s="6">
        <f>+Patterns!J3*$D$4</f>
        <v>0</v>
      </c>
      <c r="M17" s="6">
        <f>+Patterns!K3*$D$4</f>
        <v>0</v>
      </c>
      <c r="N17" s="6">
        <f>+Patterns!L3*$D$4</f>
        <v>0</v>
      </c>
      <c r="O17" s="6">
        <f>+Patterns!M3*$D$4</f>
        <v>0</v>
      </c>
      <c r="P17" s="6">
        <f>+Patterns!N3*$D$4</f>
        <v>0</v>
      </c>
      <c r="Q17" s="6">
        <f>+Patterns!O3*$D$4</f>
        <v>0</v>
      </c>
      <c r="R17" s="6">
        <f>+Patterns!P3*$D$4</f>
        <v>0</v>
      </c>
      <c r="S17" s="6">
        <f>+Patterns!Q3*$D$4</f>
        <v>0</v>
      </c>
      <c r="T17" s="6">
        <f>+Patterns!R3*$D$4</f>
        <v>0</v>
      </c>
      <c r="U17" s="6">
        <f>+Patterns!S3*$D$4</f>
        <v>0</v>
      </c>
      <c r="V17" s="6">
        <f>+Patterns!T3*$D$4</f>
        <v>200</v>
      </c>
      <c r="W17" s="6">
        <f>+Patterns!U3*$D$4</f>
        <v>200</v>
      </c>
      <c r="X17" s="6">
        <f>+Patterns!V3*$D$4</f>
        <v>200</v>
      </c>
      <c r="Y17" s="6">
        <f>+Patterns!W3*$D$4</f>
        <v>200</v>
      </c>
      <c r="Z17" s="6">
        <f>+Patterns!X3*$D$4</f>
        <v>200</v>
      </c>
      <c r="AA17" s="6">
        <f>+Patterns!Y3*$D$4</f>
        <v>200</v>
      </c>
      <c r="AB17" s="33">
        <f>+Patterns!Z3*$D$4</f>
        <v>200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200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 s="31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200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X17" s="31">
        <v>0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0</v>
      </c>
      <c r="CI17">
        <v>0</v>
      </c>
      <c r="CJ17">
        <v>0</v>
      </c>
      <c r="CK17">
        <v>0</v>
      </c>
      <c r="CL17">
        <v>0</v>
      </c>
      <c r="CM17">
        <v>200</v>
      </c>
      <c r="CN17">
        <v>0</v>
      </c>
      <c r="CO17">
        <v>0</v>
      </c>
      <c r="CP17">
        <v>0</v>
      </c>
      <c r="CQ17">
        <v>0</v>
      </c>
      <c r="CR17">
        <v>0</v>
      </c>
      <c r="CS17">
        <v>0</v>
      </c>
      <c r="CT17">
        <v>0</v>
      </c>
      <c r="CU17" s="47">
        <v>0</v>
      </c>
      <c r="CV17" s="31">
        <v>0</v>
      </c>
      <c r="CW17" s="52">
        <v>1</v>
      </c>
      <c r="CX17" s="26">
        <f>+$E$10</f>
        <v>-2.5434367043869528E-13</v>
      </c>
      <c r="CY17" s="26">
        <f>+AC$10</f>
        <v>-2.5752101653377087E-13</v>
      </c>
      <c r="CZ17" s="49">
        <f>+BA$10</f>
        <v>-2.5752101653377178E-13</v>
      </c>
      <c r="DA17" s="45">
        <f>+BY$10</f>
        <v>-2.5752101653377138E-13</v>
      </c>
    </row>
    <row r="18" spans="1:105">
      <c r="A18" s="7" t="s">
        <v>19</v>
      </c>
      <c r="B18" s="9">
        <f t="shared" ref="B18:B40" si="2">SUMPRODUCT(E18:CV18,E$10:CV$10)</f>
        <v>66666.664999999921</v>
      </c>
      <c r="C18" s="12">
        <f>+Arrivals!C7*A$4</f>
        <v>133333.33000000002</v>
      </c>
      <c r="D18" s="40">
        <f>+B18+D17</f>
        <v>133333.3299999997</v>
      </c>
      <c r="E18" s="6">
        <f>+Patterns!C4*$D$4</f>
        <v>200</v>
      </c>
      <c r="F18" s="6">
        <f>+Patterns!D4*$D$4</f>
        <v>200</v>
      </c>
      <c r="G18" s="6">
        <f>+Patterns!E4*$D$4</f>
        <v>0</v>
      </c>
      <c r="H18" s="6">
        <f>+Patterns!F4*$D$4</f>
        <v>0</v>
      </c>
      <c r="I18" s="6">
        <f>+Patterns!G4*$D$4</f>
        <v>0</v>
      </c>
      <c r="J18" s="6">
        <f>+Patterns!H4*$D$4</f>
        <v>0</v>
      </c>
      <c r="K18" s="6">
        <f>+Patterns!I4*$D$4</f>
        <v>0</v>
      </c>
      <c r="L18" s="6">
        <f>+Patterns!J4*$D$4</f>
        <v>0</v>
      </c>
      <c r="M18" s="6">
        <f>+Patterns!K4*$D$4</f>
        <v>0</v>
      </c>
      <c r="N18" s="6">
        <f>+Patterns!L4*$D$4</f>
        <v>0</v>
      </c>
      <c r="O18" s="6">
        <f>+Patterns!M4*$D$4</f>
        <v>0</v>
      </c>
      <c r="P18" s="6">
        <f>+Patterns!N4*$D$4</f>
        <v>0</v>
      </c>
      <c r="Q18" s="6">
        <f>+Patterns!O4*$D$4</f>
        <v>0</v>
      </c>
      <c r="R18" s="6">
        <f>+Patterns!P4*$D$4</f>
        <v>0</v>
      </c>
      <c r="S18" s="6">
        <f>+Patterns!Q4*$D$4</f>
        <v>0</v>
      </c>
      <c r="T18" s="6">
        <f>+Patterns!R4*$D$4</f>
        <v>0</v>
      </c>
      <c r="U18" s="6">
        <f>+Patterns!S4*$D$4</f>
        <v>0</v>
      </c>
      <c r="V18" s="6">
        <f>+Patterns!T4*$D$4</f>
        <v>0</v>
      </c>
      <c r="W18" s="6">
        <f>+Patterns!U4*$D$4</f>
        <v>200</v>
      </c>
      <c r="X18" s="6">
        <f>+Patterns!V4*$D$4</f>
        <v>200</v>
      </c>
      <c r="Y18" s="6">
        <f>+Patterns!W4*$D$4</f>
        <v>200</v>
      </c>
      <c r="Z18" s="6">
        <f>+Patterns!X4*$D$4</f>
        <v>200</v>
      </c>
      <c r="AA18" s="6">
        <f>+Patterns!Y4*$D$4</f>
        <v>200</v>
      </c>
      <c r="AB18" s="33">
        <f>+Patterns!Z4*$D$4</f>
        <v>200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200</v>
      </c>
      <c r="AU18">
        <v>0</v>
      </c>
      <c r="AV18">
        <v>0</v>
      </c>
      <c r="AW18">
        <v>0</v>
      </c>
      <c r="AX18">
        <v>0</v>
      </c>
      <c r="AY18">
        <v>0</v>
      </c>
      <c r="AZ18" s="31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200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BX18" s="31">
        <v>0</v>
      </c>
      <c r="BY18">
        <v>0</v>
      </c>
      <c r="BZ18">
        <v>0</v>
      </c>
      <c r="CA18">
        <v>0</v>
      </c>
      <c r="CB18">
        <v>0</v>
      </c>
      <c r="CC18">
        <v>0</v>
      </c>
      <c r="CD18">
        <v>0</v>
      </c>
      <c r="CE18">
        <v>0</v>
      </c>
      <c r="CF18">
        <v>0</v>
      </c>
      <c r="CG18">
        <v>0</v>
      </c>
      <c r="CH18">
        <v>0</v>
      </c>
      <c r="CI18">
        <v>0</v>
      </c>
      <c r="CJ18">
        <v>0</v>
      </c>
      <c r="CK18">
        <v>0</v>
      </c>
      <c r="CL18">
        <v>0</v>
      </c>
      <c r="CM18">
        <v>0</v>
      </c>
      <c r="CN18">
        <v>200</v>
      </c>
      <c r="CO18">
        <v>0</v>
      </c>
      <c r="CP18">
        <v>0</v>
      </c>
      <c r="CQ18">
        <v>0</v>
      </c>
      <c r="CR18">
        <v>0</v>
      </c>
      <c r="CS18">
        <v>0</v>
      </c>
      <c r="CT18">
        <v>0</v>
      </c>
      <c r="CU18" s="47">
        <v>0</v>
      </c>
      <c r="CV18" s="31">
        <v>0</v>
      </c>
      <c r="CW18" s="52">
        <v>2</v>
      </c>
      <c r="CX18" s="26">
        <f>+$F$10</f>
        <v>1.7345729001002343E-13</v>
      </c>
      <c r="CY18" s="26">
        <f>+AD$10</f>
        <v>0</v>
      </c>
      <c r="CZ18" s="49">
        <f>+BB$10</f>
        <v>1.7315952249802277E-13</v>
      </c>
      <c r="DA18" s="45">
        <f>+BZ$10</f>
        <v>-2.1134339014071647E-13</v>
      </c>
    </row>
    <row r="19" spans="1:105">
      <c r="A19" s="7" t="s">
        <v>20</v>
      </c>
      <c r="B19" s="9">
        <f t="shared" si="2"/>
        <v>66666.664999999703</v>
      </c>
      <c r="C19" s="12">
        <f>+Arrivals!C8*A$4</f>
        <v>199999.995</v>
      </c>
      <c r="D19" s="40">
        <f t="shared" ref="D19:D40" si="3">+B19+D18</f>
        <v>199999.99499999941</v>
      </c>
      <c r="E19" s="6">
        <f>+Patterns!C5*$D$4</f>
        <v>200</v>
      </c>
      <c r="F19" s="6">
        <f>+Patterns!D5*$D$4</f>
        <v>200</v>
      </c>
      <c r="G19" s="6">
        <f>+Patterns!E5*$D$4</f>
        <v>200</v>
      </c>
      <c r="H19" s="6">
        <f>+Patterns!F5*$D$4</f>
        <v>0</v>
      </c>
      <c r="I19" s="6">
        <f>+Patterns!G5*$D$4</f>
        <v>0</v>
      </c>
      <c r="J19" s="6">
        <f>+Patterns!H5*$D$4</f>
        <v>0</v>
      </c>
      <c r="K19" s="6">
        <f>+Patterns!I5*$D$4</f>
        <v>0</v>
      </c>
      <c r="L19" s="6">
        <f>+Patterns!J5*$D$4</f>
        <v>0</v>
      </c>
      <c r="M19" s="6">
        <f>+Patterns!K5*$D$4</f>
        <v>0</v>
      </c>
      <c r="N19" s="6">
        <f>+Patterns!L5*$D$4</f>
        <v>0</v>
      </c>
      <c r="O19" s="6">
        <f>+Patterns!M5*$D$4</f>
        <v>0</v>
      </c>
      <c r="P19" s="6">
        <f>+Patterns!N5*$D$4</f>
        <v>0</v>
      </c>
      <c r="Q19" s="6">
        <f>+Patterns!O5*$D$4</f>
        <v>0</v>
      </c>
      <c r="R19" s="6">
        <f>+Patterns!P5*$D$4</f>
        <v>0</v>
      </c>
      <c r="S19" s="6">
        <f>+Patterns!Q5*$D$4</f>
        <v>0</v>
      </c>
      <c r="T19" s="6">
        <f>+Patterns!R5*$D$4</f>
        <v>0</v>
      </c>
      <c r="U19" s="6">
        <f>+Patterns!S5*$D$4</f>
        <v>0</v>
      </c>
      <c r="V19" s="6">
        <f>+Patterns!T5*$D$4</f>
        <v>0</v>
      </c>
      <c r="W19" s="6">
        <f>+Patterns!U5*$D$4</f>
        <v>0</v>
      </c>
      <c r="X19" s="6">
        <f>+Patterns!V5*$D$4</f>
        <v>200</v>
      </c>
      <c r="Y19" s="6">
        <f>+Patterns!W5*$D$4</f>
        <v>200</v>
      </c>
      <c r="Z19" s="6">
        <f>+Patterns!X5*$D$4</f>
        <v>200</v>
      </c>
      <c r="AA19" s="6">
        <f>+Patterns!Y5*$D$4</f>
        <v>200</v>
      </c>
      <c r="AB19" s="33">
        <f>+Patterns!Z5*$D$4</f>
        <v>200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200</v>
      </c>
      <c r="AV19">
        <v>0</v>
      </c>
      <c r="AW19">
        <v>0</v>
      </c>
      <c r="AX19">
        <v>0</v>
      </c>
      <c r="AY19">
        <v>0</v>
      </c>
      <c r="AZ19" s="31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200</v>
      </c>
      <c r="BS19">
        <v>0</v>
      </c>
      <c r="BT19">
        <v>0</v>
      </c>
      <c r="BU19">
        <v>0</v>
      </c>
      <c r="BV19">
        <v>0</v>
      </c>
      <c r="BW19">
        <v>0</v>
      </c>
      <c r="BX19" s="31">
        <v>0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0</v>
      </c>
      <c r="CI19">
        <v>0</v>
      </c>
      <c r="CJ19">
        <v>0</v>
      </c>
      <c r="CK19">
        <v>0</v>
      </c>
      <c r="CL19">
        <v>0</v>
      </c>
      <c r="CM19">
        <v>0</v>
      </c>
      <c r="CN19">
        <v>0</v>
      </c>
      <c r="CO19">
        <v>200</v>
      </c>
      <c r="CP19">
        <v>0</v>
      </c>
      <c r="CQ19">
        <v>0</v>
      </c>
      <c r="CR19">
        <v>0</v>
      </c>
      <c r="CS19">
        <v>0</v>
      </c>
      <c r="CT19">
        <v>0</v>
      </c>
      <c r="CU19" s="47">
        <v>0</v>
      </c>
      <c r="CV19" s="31">
        <v>0</v>
      </c>
      <c r="CW19" s="52">
        <v>3</v>
      </c>
      <c r="CX19" s="26">
        <f>+$G$10</f>
        <v>-6.6613778623465091E-14</v>
      </c>
      <c r="CY19" s="26">
        <f>+AE$10</f>
        <v>-6.6613778623465091E-14</v>
      </c>
      <c r="CZ19" s="49">
        <f>+BC$10</f>
        <v>-6.6613778623465091E-14</v>
      </c>
      <c r="DA19" s="45">
        <f>+CA$10</f>
        <v>-6.2374342882375737E-14</v>
      </c>
    </row>
    <row r="20" spans="1:105">
      <c r="A20" s="7" t="s">
        <v>21</v>
      </c>
      <c r="B20" s="9">
        <f t="shared" si="2"/>
        <v>66666.664999999935</v>
      </c>
      <c r="C20" s="12">
        <f>+Arrivals!C9*A$4</f>
        <v>266666.66000000003</v>
      </c>
      <c r="D20" s="40">
        <f t="shared" si="3"/>
        <v>266666.65999999933</v>
      </c>
      <c r="E20" s="6">
        <f>+Patterns!C6*$D$4</f>
        <v>200</v>
      </c>
      <c r="F20" s="6">
        <f>+Patterns!D6*$D$4</f>
        <v>200</v>
      </c>
      <c r="G20" s="6">
        <f>+Patterns!E6*$D$4</f>
        <v>200</v>
      </c>
      <c r="H20" s="6">
        <f>+Patterns!F6*$D$4</f>
        <v>200</v>
      </c>
      <c r="I20" s="6">
        <f>+Patterns!G6*$D$4</f>
        <v>0</v>
      </c>
      <c r="J20" s="6">
        <f>+Patterns!H6*$D$4</f>
        <v>0</v>
      </c>
      <c r="K20" s="6">
        <f>+Patterns!I6*$D$4</f>
        <v>0</v>
      </c>
      <c r="L20" s="6">
        <f>+Patterns!J6*$D$4</f>
        <v>0</v>
      </c>
      <c r="M20" s="6">
        <f>+Patterns!K6*$D$4</f>
        <v>0</v>
      </c>
      <c r="N20" s="6">
        <f>+Patterns!L6*$D$4</f>
        <v>0</v>
      </c>
      <c r="O20" s="6">
        <f>+Patterns!M6*$D$4</f>
        <v>0</v>
      </c>
      <c r="P20" s="6">
        <f>+Patterns!N6*$D$4</f>
        <v>0</v>
      </c>
      <c r="Q20" s="6">
        <f>+Patterns!O6*$D$4</f>
        <v>0</v>
      </c>
      <c r="R20" s="6">
        <f>+Patterns!P6*$D$4</f>
        <v>0</v>
      </c>
      <c r="S20" s="6">
        <f>+Patterns!Q6*$D$4</f>
        <v>0</v>
      </c>
      <c r="T20" s="6">
        <f>+Patterns!R6*$D$4</f>
        <v>0</v>
      </c>
      <c r="U20" s="6">
        <f>+Patterns!S6*$D$4</f>
        <v>0</v>
      </c>
      <c r="V20" s="6">
        <f>+Patterns!T6*$D$4</f>
        <v>0</v>
      </c>
      <c r="W20" s="6">
        <f>+Patterns!U6*$D$4</f>
        <v>0</v>
      </c>
      <c r="X20" s="6">
        <f>+Patterns!V6*$D$4</f>
        <v>0</v>
      </c>
      <c r="Y20" s="6">
        <f>+Patterns!W6*$D$4</f>
        <v>200</v>
      </c>
      <c r="Z20" s="6">
        <f>+Patterns!X6*$D$4</f>
        <v>200</v>
      </c>
      <c r="AA20" s="6">
        <f>+Patterns!Y6*$D$4</f>
        <v>200</v>
      </c>
      <c r="AB20" s="33">
        <f>+Patterns!Z6*$D$4</f>
        <v>200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200</v>
      </c>
      <c r="AW20">
        <v>0</v>
      </c>
      <c r="AX20">
        <v>0</v>
      </c>
      <c r="AY20">
        <v>0</v>
      </c>
      <c r="AZ20" s="31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200</v>
      </c>
      <c r="BT20">
        <v>0</v>
      </c>
      <c r="BU20">
        <v>0</v>
      </c>
      <c r="BV20">
        <v>0</v>
      </c>
      <c r="BW20">
        <v>0</v>
      </c>
      <c r="BX20" s="31">
        <v>0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0</v>
      </c>
      <c r="CH20">
        <v>0</v>
      </c>
      <c r="CI20">
        <v>0</v>
      </c>
      <c r="CJ20">
        <v>0</v>
      </c>
      <c r="CK20">
        <v>0</v>
      </c>
      <c r="CL20">
        <v>0</v>
      </c>
      <c r="CM20">
        <v>0</v>
      </c>
      <c r="CN20">
        <v>0</v>
      </c>
      <c r="CO20">
        <v>0</v>
      </c>
      <c r="CP20">
        <v>200</v>
      </c>
      <c r="CQ20">
        <v>0</v>
      </c>
      <c r="CR20">
        <v>0</v>
      </c>
      <c r="CS20">
        <v>0</v>
      </c>
      <c r="CT20">
        <v>0</v>
      </c>
      <c r="CU20" s="47">
        <v>0</v>
      </c>
      <c r="CV20" s="31">
        <v>0</v>
      </c>
      <c r="CW20" s="52">
        <v>4</v>
      </c>
      <c r="CX20" s="26">
        <f>+$H$10</f>
        <v>83.333325000000627</v>
      </c>
      <c r="CY20" s="26">
        <f>+AF$10</f>
        <v>83.333325000001935</v>
      </c>
      <c r="CZ20" s="49">
        <f>+BD$10</f>
        <v>83.33332500000148</v>
      </c>
      <c r="DA20" s="45">
        <f>+CB$10</f>
        <v>83.333325000001423</v>
      </c>
    </row>
    <row r="21" spans="1:105">
      <c r="A21" s="7" t="s">
        <v>22</v>
      </c>
      <c r="B21" s="9">
        <f t="shared" si="2"/>
        <v>66666.664999999775</v>
      </c>
      <c r="C21" s="12">
        <f>+Arrivals!C10*A$4</f>
        <v>333333.32500000001</v>
      </c>
      <c r="D21" s="40">
        <f t="shared" si="3"/>
        <v>333333.32499999914</v>
      </c>
      <c r="E21" s="6">
        <f>+Patterns!C7*$D$4</f>
        <v>200</v>
      </c>
      <c r="F21" s="6">
        <f>+Patterns!D7*$D$4</f>
        <v>200</v>
      </c>
      <c r="G21" s="6">
        <f>+Patterns!E7*$D$4</f>
        <v>200</v>
      </c>
      <c r="H21" s="6">
        <f>+Patterns!F7*$D$4</f>
        <v>200</v>
      </c>
      <c r="I21" s="6">
        <f>+Patterns!G7*$D$4</f>
        <v>200</v>
      </c>
      <c r="J21" s="6">
        <f>+Patterns!H7*$D$4</f>
        <v>0</v>
      </c>
      <c r="K21" s="6">
        <f>+Patterns!I7*$D$4</f>
        <v>0</v>
      </c>
      <c r="L21" s="6">
        <f>+Patterns!J7*$D$4</f>
        <v>0</v>
      </c>
      <c r="M21" s="6">
        <f>+Patterns!K7*$D$4</f>
        <v>0</v>
      </c>
      <c r="N21" s="6">
        <f>+Patterns!L7*$D$4</f>
        <v>0</v>
      </c>
      <c r="O21" s="6">
        <f>+Patterns!M7*$D$4</f>
        <v>0</v>
      </c>
      <c r="P21" s="6">
        <f>+Patterns!N7*$D$4</f>
        <v>0</v>
      </c>
      <c r="Q21" s="6">
        <f>+Patterns!O7*$D$4</f>
        <v>0</v>
      </c>
      <c r="R21" s="6">
        <f>+Patterns!P7*$D$4</f>
        <v>0</v>
      </c>
      <c r="S21" s="6">
        <f>+Patterns!Q7*$D$4</f>
        <v>0</v>
      </c>
      <c r="T21" s="6">
        <f>+Patterns!R7*$D$4</f>
        <v>0</v>
      </c>
      <c r="U21" s="6">
        <f>+Patterns!S7*$D$4</f>
        <v>0</v>
      </c>
      <c r="V21" s="6">
        <f>+Patterns!T7*$D$4</f>
        <v>0</v>
      </c>
      <c r="W21" s="6">
        <f>+Patterns!U7*$D$4</f>
        <v>0</v>
      </c>
      <c r="X21" s="6">
        <f>+Patterns!V7*$D$4</f>
        <v>0</v>
      </c>
      <c r="Y21" s="6">
        <f>+Patterns!W7*$D$4</f>
        <v>0</v>
      </c>
      <c r="Z21" s="6">
        <f>+Patterns!X7*$D$4</f>
        <v>200</v>
      </c>
      <c r="AA21" s="6">
        <f>+Patterns!Y7*$D$4</f>
        <v>200</v>
      </c>
      <c r="AB21" s="33">
        <f>+Patterns!Z7*$D$4</f>
        <v>200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200</v>
      </c>
      <c r="AX21">
        <v>0</v>
      </c>
      <c r="AY21">
        <v>0</v>
      </c>
      <c r="AZ21" s="3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200</v>
      </c>
      <c r="BU21">
        <v>0</v>
      </c>
      <c r="BV21">
        <v>0</v>
      </c>
      <c r="BW21">
        <v>0</v>
      </c>
      <c r="BX21" s="31">
        <v>0</v>
      </c>
      <c r="BY21">
        <v>0</v>
      </c>
      <c r="BZ21">
        <v>0</v>
      </c>
      <c r="CA21">
        <v>0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0</v>
      </c>
      <c r="CH21">
        <v>0</v>
      </c>
      <c r="CI21">
        <v>0</v>
      </c>
      <c r="CJ21">
        <v>0</v>
      </c>
      <c r="CK21">
        <v>0</v>
      </c>
      <c r="CL21">
        <v>0</v>
      </c>
      <c r="CM21">
        <v>0</v>
      </c>
      <c r="CN21">
        <v>0</v>
      </c>
      <c r="CO21">
        <v>0</v>
      </c>
      <c r="CP21">
        <v>0</v>
      </c>
      <c r="CQ21">
        <v>200</v>
      </c>
      <c r="CR21">
        <v>0</v>
      </c>
      <c r="CS21">
        <v>0</v>
      </c>
      <c r="CT21">
        <v>0</v>
      </c>
      <c r="CU21" s="47">
        <v>0</v>
      </c>
      <c r="CV21" s="31">
        <v>0</v>
      </c>
      <c r="CW21" s="52">
        <v>5</v>
      </c>
      <c r="CX21" s="26">
        <f>+$I$10</f>
        <v>-1.544951892714459E-13</v>
      </c>
      <c r="CY21" s="26">
        <f>+AG$10</f>
        <v>0</v>
      </c>
      <c r="CZ21" s="49">
        <f>+BE$10</f>
        <v>8.5265128291212022E-14</v>
      </c>
      <c r="DA21" s="45">
        <f>+CC$10</f>
        <v>3.0140118320589035E-14</v>
      </c>
    </row>
    <row r="22" spans="1:105">
      <c r="A22" s="7" t="s">
        <v>23</v>
      </c>
      <c r="B22" s="9">
        <f t="shared" si="2"/>
        <v>66666.664999999659</v>
      </c>
      <c r="C22" s="12">
        <f>+Arrivals!C11*A$4</f>
        <v>399999.99</v>
      </c>
      <c r="D22" s="40">
        <f t="shared" si="3"/>
        <v>399999.98999999883</v>
      </c>
      <c r="E22" s="6">
        <f>+Patterns!C8*$D$4</f>
        <v>200</v>
      </c>
      <c r="F22" s="6">
        <f>+Patterns!D8*$D$4</f>
        <v>200</v>
      </c>
      <c r="G22" s="6">
        <f>+Patterns!E8*$D$4</f>
        <v>200</v>
      </c>
      <c r="H22" s="6">
        <f>+Patterns!F8*$D$4</f>
        <v>200</v>
      </c>
      <c r="I22" s="6">
        <f>+Patterns!G8*$D$4</f>
        <v>200</v>
      </c>
      <c r="J22" s="6">
        <f>+Patterns!H8*$D$4</f>
        <v>200</v>
      </c>
      <c r="K22" s="6">
        <f>+Patterns!I8*$D$4</f>
        <v>0</v>
      </c>
      <c r="L22" s="6">
        <f>+Patterns!J8*$D$4</f>
        <v>0</v>
      </c>
      <c r="M22" s="6">
        <f>+Patterns!K8*$D$4</f>
        <v>0</v>
      </c>
      <c r="N22" s="6">
        <f>+Patterns!L8*$D$4</f>
        <v>0</v>
      </c>
      <c r="O22" s="6">
        <f>+Patterns!M8*$D$4</f>
        <v>0</v>
      </c>
      <c r="P22" s="6">
        <f>+Patterns!N8*$D$4</f>
        <v>0</v>
      </c>
      <c r="Q22" s="6">
        <f>+Patterns!O8*$D$4</f>
        <v>0</v>
      </c>
      <c r="R22" s="6">
        <f>+Patterns!P8*$D$4</f>
        <v>0</v>
      </c>
      <c r="S22" s="6">
        <f>+Patterns!Q8*$D$4</f>
        <v>0</v>
      </c>
      <c r="T22" s="6">
        <f>+Patterns!R8*$D$4</f>
        <v>0</v>
      </c>
      <c r="U22" s="6">
        <f>+Patterns!S8*$D$4</f>
        <v>0</v>
      </c>
      <c r="V22" s="6">
        <f>+Patterns!T8*$D$4</f>
        <v>0</v>
      </c>
      <c r="W22" s="6">
        <f>+Patterns!U8*$D$4</f>
        <v>0</v>
      </c>
      <c r="X22" s="6">
        <f>+Patterns!V8*$D$4</f>
        <v>0</v>
      </c>
      <c r="Y22" s="6">
        <f>+Patterns!W8*$D$4</f>
        <v>0</v>
      </c>
      <c r="Z22" s="6">
        <f>+Patterns!X8*$D$4</f>
        <v>0</v>
      </c>
      <c r="AA22" s="6">
        <f>+Patterns!Y8*$D$4</f>
        <v>200</v>
      </c>
      <c r="AB22" s="33">
        <f>+Patterns!Z8*$D$4</f>
        <v>200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200</v>
      </c>
      <c r="AY22">
        <v>0</v>
      </c>
      <c r="AZ22" s="31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200</v>
      </c>
      <c r="BV22">
        <v>0</v>
      </c>
      <c r="BW22">
        <v>0</v>
      </c>
      <c r="BX22" s="31">
        <v>0</v>
      </c>
      <c r="BY22">
        <v>0</v>
      </c>
      <c r="BZ22">
        <v>0</v>
      </c>
      <c r="CA22">
        <v>0</v>
      </c>
      <c r="CB22">
        <v>0</v>
      </c>
      <c r="CC22">
        <v>0</v>
      </c>
      <c r="CD22">
        <v>0</v>
      </c>
      <c r="CE22">
        <v>0</v>
      </c>
      <c r="CF22">
        <v>0</v>
      </c>
      <c r="CG22">
        <v>0</v>
      </c>
      <c r="CH22">
        <v>0</v>
      </c>
      <c r="CI22">
        <v>0</v>
      </c>
      <c r="CJ22">
        <v>0</v>
      </c>
      <c r="CK22">
        <v>0</v>
      </c>
      <c r="CL22">
        <v>0</v>
      </c>
      <c r="CM22">
        <v>0</v>
      </c>
      <c r="CN22">
        <v>0</v>
      </c>
      <c r="CO22">
        <v>0</v>
      </c>
      <c r="CP22">
        <v>0</v>
      </c>
      <c r="CQ22">
        <v>0</v>
      </c>
      <c r="CR22">
        <v>200</v>
      </c>
      <c r="CS22">
        <v>0</v>
      </c>
      <c r="CT22">
        <v>0</v>
      </c>
      <c r="CU22" s="47">
        <v>0</v>
      </c>
      <c r="CV22" s="31">
        <v>0</v>
      </c>
      <c r="CW22" s="52">
        <v>6</v>
      </c>
      <c r="CX22" s="26">
        <f>+$J$10</f>
        <v>249.99999999999798</v>
      </c>
      <c r="CY22" s="26">
        <f>+AH$10</f>
        <v>249.9999999999981</v>
      </c>
      <c r="CZ22" s="49">
        <f>+BF$10</f>
        <v>250.00000000000048</v>
      </c>
      <c r="DA22" s="45">
        <f>+CD$10</f>
        <v>249.99999999999955</v>
      </c>
    </row>
    <row r="23" spans="1:105">
      <c r="A23" s="7" t="s">
        <v>24</v>
      </c>
      <c r="B23" s="9">
        <f t="shared" si="2"/>
        <v>66666.664999999659</v>
      </c>
      <c r="C23" s="12">
        <f>+Arrivals!C12*A$4</f>
        <v>466666.65500000003</v>
      </c>
      <c r="D23" s="40">
        <f t="shared" si="3"/>
        <v>466666.65499999851</v>
      </c>
      <c r="E23" s="6">
        <f>+Patterns!C9*$D$4</f>
        <v>200</v>
      </c>
      <c r="F23" s="6">
        <f>+Patterns!D9*$D$4</f>
        <v>200</v>
      </c>
      <c r="G23" s="6">
        <f>+Patterns!E9*$D$4</f>
        <v>200</v>
      </c>
      <c r="H23" s="6">
        <f>+Patterns!F9*$D$4</f>
        <v>200</v>
      </c>
      <c r="I23" s="6">
        <f>+Patterns!G9*$D$4</f>
        <v>200</v>
      </c>
      <c r="J23" s="6">
        <f>+Patterns!H9*$D$4</f>
        <v>200</v>
      </c>
      <c r="K23" s="6">
        <f>+Patterns!I9*$D$4</f>
        <v>200</v>
      </c>
      <c r="L23" s="6">
        <f>+Patterns!J9*$D$4</f>
        <v>0</v>
      </c>
      <c r="M23" s="6">
        <f>+Patterns!K9*$D$4</f>
        <v>0</v>
      </c>
      <c r="N23" s="6">
        <f>+Patterns!L9*$D$4</f>
        <v>0</v>
      </c>
      <c r="O23" s="6">
        <f>+Patterns!M9*$D$4</f>
        <v>0</v>
      </c>
      <c r="P23" s="6">
        <f>+Patterns!N9*$D$4</f>
        <v>0</v>
      </c>
      <c r="Q23" s="6">
        <f>+Patterns!O9*$D$4</f>
        <v>0</v>
      </c>
      <c r="R23" s="6">
        <f>+Patterns!P9*$D$4</f>
        <v>0</v>
      </c>
      <c r="S23" s="6">
        <f>+Patterns!Q9*$D$4</f>
        <v>0</v>
      </c>
      <c r="T23" s="6">
        <f>+Patterns!R9*$D$4</f>
        <v>0</v>
      </c>
      <c r="U23" s="6">
        <f>+Patterns!S9*$D$4</f>
        <v>0</v>
      </c>
      <c r="V23" s="6">
        <f>+Patterns!T9*$D$4</f>
        <v>0</v>
      </c>
      <c r="W23" s="6">
        <f>+Patterns!U9*$D$4</f>
        <v>0</v>
      </c>
      <c r="X23" s="6">
        <f>+Patterns!V9*$D$4</f>
        <v>0</v>
      </c>
      <c r="Y23" s="6">
        <f>+Patterns!W9*$D$4</f>
        <v>0</v>
      </c>
      <c r="Z23" s="6">
        <f>+Patterns!X9*$D$4</f>
        <v>0</v>
      </c>
      <c r="AA23" s="6">
        <f>+Patterns!Y9*$D$4</f>
        <v>0</v>
      </c>
      <c r="AB23" s="33">
        <f>+Patterns!Z9*$D$4</f>
        <v>200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200</v>
      </c>
      <c r="AZ23" s="31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200</v>
      </c>
      <c r="BW23">
        <v>0</v>
      </c>
      <c r="BX23" s="31">
        <v>0</v>
      </c>
      <c r="BY23">
        <v>0</v>
      </c>
      <c r="BZ23">
        <v>0</v>
      </c>
      <c r="CA23">
        <v>0</v>
      </c>
      <c r="CB23">
        <v>0</v>
      </c>
      <c r="CC23">
        <v>0</v>
      </c>
      <c r="CD23">
        <v>0</v>
      </c>
      <c r="CE23">
        <v>0</v>
      </c>
      <c r="CF23">
        <v>0</v>
      </c>
      <c r="CG23">
        <v>0</v>
      </c>
      <c r="CH23">
        <v>0</v>
      </c>
      <c r="CI23">
        <v>0</v>
      </c>
      <c r="CJ23">
        <v>0</v>
      </c>
      <c r="CK23">
        <v>0</v>
      </c>
      <c r="CL23">
        <v>0</v>
      </c>
      <c r="CM23">
        <v>0</v>
      </c>
      <c r="CN23">
        <v>0</v>
      </c>
      <c r="CO23">
        <v>0</v>
      </c>
      <c r="CP23">
        <v>0</v>
      </c>
      <c r="CQ23">
        <v>0</v>
      </c>
      <c r="CR23">
        <v>0</v>
      </c>
      <c r="CS23">
        <v>200</v>
      </c>
      <c r="CT23">
        <v>0</v>
      </c>
      <c r="CU23" s="47">
        <v>0</v>
      </c>
      <c r="CV23" s="31">
        <v>0</v>
      </c>
      <c r="CW23" s="52">
        <v>7</v>
      </c>
      <c r="CX23" s="26">
        <f>+$K$10</f>
        <v>3.7611248139996942E-21</v>
      </c>
      <c r="CY23" s="26">
        <f>+AI$10</f>
        <v>3.7611248139996942E-21</v>
      </c>
      <c r="CZ23" s="49">
        <f>+BG$10</f>
        <v>0</v>
      </c>
      <c r="DA23" s="45">
        <f>+CE$10</f>
        <v>5.4143596209125025E-14</v>
      </c>
    </row>
    <row r="24" spans="1:105">
      <c r="A24" s="7" t="s">
        <v>25</v>
      </c>
      <c r="B24" s="9">
        <f t="shared" si="2"/>
        <v>66666.664999999455</v>
      </c>
      <c r="C24" s="12">
        <f>+Arrivals!C13*A$4</f>
        <v>533333.32000000007</v>
      </c>
      <c r="D24" s="40">
        <f t="shared" si="3"/>
        <v>533333.31999999797</v>
      </c>
      <c r="E24" s="6">
        <f>+Patterns!C10*$D$4</f>
        <v>200</v>
      </c>
      <c r="F24" s="6">
        <f>+Patterns!D10*$D$4</f>
        <v>200</v>
      </c>
      <c r="G24" s="6">
        <f>+Patterns!E10*$D$4</f>
        <v>200</v>
      </c>
      <c r="H24" s="6">
        <f>+Patterns!F10*$D$4</f>
        <v>200</v>
      </c>
      <c r="I24" s="6">
        <f>+Patterns!G10*$D$4</f>
        <v>200</v>
      </c>
      <c r="J24" s="6">
        <f>+Patterns!H10*$D$4</f>
        <v>200</v>
      </c>
      <c r="K24" s="6">
        <f>+Patterns!I10*$D$4</f>
        <v>200</v>
      </c>
      <c r="L24" s="6">
        <f>+Patterns!J10*$D$4</f>
        <v>200</v>
      </c>
      <c r="M24" s="6">
        <f>+Patterns!K10*$D$4</f>
        <v>0</v>
      </c>
      <c r="N24" s="6">
        <f>+Patterns!L10*$D$4</f>
        <v>0</v>
      </c>
      <c r="O24" s="6">
        <f>+Patterns!M10*$D$4</f>
        <v>0</v>
      </c>
      <c r="P24" s="6">
        <f>+Patterns!N10*$D$4</f>
        <v>0</v>
      </c>
      <c r="Q24" s="6">
        <f>+Patterns!O10*$D$4</f>
        <v>0</v>
      </c>
      <c r="R24" s="6">
        <f>+Patterns!P10*$D$4</f>
        <v>0</v>
      </c>
      <c r="S24" s="6">
        <f>+Patterns!Q10*$D$4</f>
        <v>0</v>
      </c>
      <c r="T24" s="6">
        <f>+Patterns!R10*$D$4</f>
        <v>0</v>
      </c>
      <c r="U24" s="6">
        <f>+Patterns!S10*$D$4</f>
        <v>0</v>
      </c>
      <c r="V24" s="6">
        <f>+Patterns!T10*$D$4</f>
        <v>0</v>
      </c>
      <c r="W24" s="6">
        <f>+Patterns!U10*$D$4</f>
        <v>0</v>
      </c>
      <c r="X24" s="6">
        <f>+Patterns!V10*$D$4</f>
        <v>0</v>
      </c>
      <c r="Y24" s="6">
        <f>+Patterns!W10*$D$4</f>
        <v>0</v>
      </c>
      <c r="Z24" s="6">
        <f>+Patterns!X10*$D$4</f>
        <v>0</v>
      </c>
      <c r="AA24" s="6">
        <f>+Patterns!Y10*$D$4</f>
        <v>0</v>
      </c>
      <c r="AB24" s="33">
        <f>+Patterns!Z10*$D$4</f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 s="31">
        <v>200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200</v>
      </c>
      <c r="BX24" s="31">
        <v>0</v>
      </c>
      <c r="BY24">
        <v>0</v>
      </c>
      <c r="BZ24">
        <v>0</v>
      </c>
      <c r="CA24">
        <v>0</v>
      </c>
      <c r="CB24">
        <v>0</v>
      </c>
      <c r="CC24">
        <v>0</v>
      </c>
      <c r="CD24">
        <v>0</v>
      </c>
      <c r="CE24">
        <v>0</v>
      </c>
      <c r="CF24">
        <v>0</v>
      </c>
      <c r="CG24">
        <v>0</v>
      </c>
      <c r="CH24">
        <v>0</v>
      </c>
      <c r="CI24">
        <v>0</v>
      </c>
      <c r="CJ24">
        <v>0</v>
      </c>
      <c r="CK24">
        <v>0</v>
      </c>
      <c r="CL24">
        <v>0</v>
      </c>
      <c r="CM24">
        <v>0</v>
      </c>
      <c r="CN24">
        <v>0</v>
      </c>
      <c r="CO24">
        <v>0</v>
      </c>
      <c r="CP24">
        <v>0</v>
      </c>
      <c r="CQ24">
        <v>0</v>
      </c>
      <c r="CR24">
        <v>0</v>
      </c>
      <c r="CS24">
        <v>0</v>
      </c>
      <c r="CT24">
        <v>200</v>
      </c>
      <c r="CU24" s="47">
        <v>0</v>
      </c>
      <c r="CV24" s="31">
        <v>0</v>
      </c>
      <c r="CW24" s="52">
        <v>8</v>
      </c>
      <c r="CX24" s="26">
        <f>+$L$10</f>
        <v>-9.9399928256893241E-13</v>
      </c>
      <c r="CY24" s="26">
        <f>+AJ$10</f>
        <v>-1.0792644108601444E-12</v>
      </c>
      <c r="CZ24" s="49">
        <f>+BH$10</f>
        <v>-1.0792644108601444E-12</v>
      </c>
      <c r="DA24" s="45">
        <f>+CF$10</f>
        <v>-1.0656538043489483E-12</v>
      </c>
    </row>
    <row r="25" spans="1:105">
      <c r="A25" s="7" t="s">
        <v>26</v>
      </c>
      <c r="B25" s="9">
        <f t="shared" si="2"/>
        <v>66666.664999999441</v>
      </c>
      <c r="C25" s="12">
        <f>+Arrivals!C14*A$4</f>
        <v>666666.65</v>
      </c>
      <c r="D25" s="40">
        <f t="shared" si="3"/>
        <v>599999.98499999742</v>
      </c>
      <c r="E25" s="6">
        <f>+Patterns!C11*$D$4</f>
        <v>0</v>
      </c>
      <c r="F25" s="6">
        <f>+Patterns!D11*$D$4</f>
        <v>200</v>
      </c>
      <c r="G25" s="6">
        <f>+Patterns!E11*$D$4</f>
        <v>200</v>
      </c>
      <c r="H25" s="6">
        <f>+Patterns!F11*$D$4</f>
        <v>200</v>
      </c>
      <c r="I25" s="6">
        <f>+Patterns!G11*$D$4</f>
        <v>200</v>
      </c>
      <c r="J25" s="6">
        <f>+Patterns!H11*$D$4</f>
        <v>200</v>
      </c>
      <c r="K25" s="6">
        <f>+Patterns!I11*$D$4</f>
        <v>200</v>
      </c>
      <c r="L25" s="6">
        <f>+Patterns!J11*$D$4</f>
        <v>200</v>
      </c>
      <c r="M25" s="6">
        <f>+Patterns!K11*$D$4</f>
        <v>200</v>
      </c>
      <c r="N25" s="6">
        <f>+Patterns!L11*$D$4</f>
        <v>0</v>
      </c>
      <c r="O25" s="6">
        <f>+Patterns!M11*$D$4</f>
        <v>0</v>
      </c>
      <c r="P25" s="6">
        <f>+Patterns!N11*$D$4</f>
        <v>0</v>
      </c>
      <c r="Q25" s="6">
        <f>+Patterns!O11*$D$4</f>
        <v>0</v>
      </c>
      <c r="R25" s="6">
        <f>+Patterns!P11*$D$4</f>
        <v>0</v>
      </c>
      <c r="S25" s="6">
        <f>+Patterns!Q11*$D$4</f>
        <v>0</v>
      </c>
      <c r="T25" s="6">
        <f>+Patterns!R11*$D$4</f>
        <v>0</v>
      </c>
      <c r="U25" s="6">
        <f>+Patterns!S11*$D$4</f>
        <v>0</v>
      </c>
      <c r="V25" s="6">
        <f>+Patterns!T11*$D$4</f>
        <v>0</v>
      </c>
      <c r="W25" s="6">
        <f>+Patterns!U11*$D$4</f>
        <v>0</v>
      </c>
      <c r="X25" s="6">
        <f>+Patterns!V11*$D$4</f>
        <v>0</v>
      </c>
      <c r="Y25" s="6">
        <f>+Patterns!W11*$D$4</f>
        <v>0</v>
      </c>
      <c r="Z25" s="6">
        <f>+Patterns!X11*$D$4</f>
        <v>0</v>
      </c>
      <c r="AA25" s="6">
        <f>+Patterns!Y11*$D$4</f>
        <v>0</v>
      </c>
      <c r="AB25" s="33">
        <f>+Patterns!Z11*$D$4</f>
        <v>0</v>
      </c>
      <c r="AC25">
        <v>200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 s="31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BX25" s="31">
        <v>200</v>
      </c>
      <c r="BY25">
        <v>0</v>
      </c>
      <c r="BZ25">
        <v>0</v>
      </c>
      <c r="CA25">
        <v>0</v>
      </c>
      <c r="CB25">
        <v>0</v>
      </c>
      <c r="CC25">
        <v>0</v>
      </c>
      <c r="CD25">
        <v>0</v>
      </c>
      <c r="CE25">
        <v>0</v>
      </c>
      <c r="CF25">
        <v>0</v>
      </c>
      <c r="CG25">
        <v>0</v>
      </c>
      <c r="CH25">
        <v>0</v>
      </c>
      <c r="CI25">
        <v>0</v>
      </c>
      <c r="CJ25">
        <v>0</v>
      </c>
      <c r="CK25">
        <v>0</v>
      </c>
      <c r="CL25">
        <v>0</v>
      </c>
      <c r="CM25">
        <v>0</v>
      </c>
      <c r="CN25">
        <v>0</v>
      </c>
      <c r="CO25">
        <v>0</v>
      </c>
      <c r="CP25">
        <v>0</v>
      </c>
      <c r="CQ25">
        <v>0</v>
      </c>
      <c r="CR25">
        <v>0</v>
      </c>
      <c r="CS25">
        <v>0</v>
      </c>
      <c r="CT25">
        <v>0</v>
      </c>
      <c r="CU25" s="47">
        <v>200</v>
      </c>
      <c r="CV25" s="31">
        <v>0</v>
      </c>
      <c r="CW25" s="52">
        <v>9</v>
      </c>
      <c r="CX25" s="26">
        <f>+$M$10</f>
        <v>-5.4749022183551177E-14</v>
      </c>
      <c r="CY25" s="26">
        <f>+AK$10</f>
        <v>0</v>
      </c>
      <c r="CZ25" s="49">
        <f>+BI$10</f>
        <v>7.6166022849264042E-13</v>
      </c>
      <c r="DA25" s="45">
        <f>+CG$10</f>
        <v>7.1902766937964407E-13</v>
      </c>
    </row>
    <row r="26" spans="1:105">
      <c r="A26" s="7" t="s">
        <v>27</v>
      </c>
      <c r="B26" s="9">
        <f t="shared" si="2"/>
        <v>66666.664999999412</v>
      </c>
      <c r="C26" s="12">
        <f>+Arrivals!C15*A$4</f>
        <v>799999.98</v>
      </c>
      <c r="D26" s="40">
        <f t="shared" si="3"/>
        <v>666666.64999999688</v>
      </c>
      <c r="E26" s="6">
        <f>+Patterns!C12*$D$4</f>
        <v>0</v>
      </c>
      <c r="F26" s="6">
        <f>+Patterns!D12*$D$4</f>
        <v>0</v>
      </c>
      <c r="G26" s="6">
        <f>+Patterns!E12*$D$4</f>
        <v>200</v>
      </c>
      <c r="H26" s="6">
        <f>+Patterns!F12*$D$4</f>
        <v>200</v>
      </c>
      <c r="I26" s="6">
        <f>+Patterns!G12*$D$4</f>
        <v>200</v>
      </c>
      <c r="J26" s="6">
        <f>+Patterns!H12*$D$4</f>
        <v>200</v>
      </c>
      <c r="K26" s="6">
        <f>+Patterns!I12*$D$4</f>
        <v>200</v>
      </c>
      <c r="L26" s="6">
        <f>+Patterns!J12*$D$4</f>
        <v>200</v>
      </c>
      <c r="M26" s="6">
        <f>+Patterns!K12*$D$4</f>
        <v>200</v>
      </c>
      <c r="N26" s="6">
        <f>+Patterns!L12*$D$4</f>
        <v>200</v>
      </c>
      <c r="O26" s="6">
        <f>+Patterns!M12*$D$4</f>
        <v>0</v>
      </c>
      <c r="P26" s="6">
        <f>+Patterns!N12*$D$4</f>
        <v>0</v>
      </c>
      <c r="Q26" s="6">
        <f>+Patterns!O12*$D$4</f>
        <v>0</v>
      </c>
      <c r="R26" s="6">
        <f>+Patterns!P12*$D$4</f>
        <v>0</v>
      </c>
      <c r="S26" s="6">
        <f>+Patterns!Q12*$D$4</f>
        <v>0</v>
      </c>
      <c r="T26" s="6">
        <f>+Patterns!R12*$D$4</f>
        <v>0</v>
      </c>
      <c r="U26" s="6">
        <f>+Patterns!S12*$D$4</f>
        <v>0</v>
      </c>
      <c r="V26" s="6">
        <f>+Patterns!T12*$D$4</f>
        <v>0</v>
      </c>
      <c r="W26" s="6">
        <f>+Patterns!U12*$D$4</f>
        <v>0</v>
      </c>
      <c r="X26" s="6">
        <f>+Patterns!V12*$D$4</f>
        <v>0</v>
      </c>
      <c r="Y26" s="6">
        <f>+Patterns!W12*$D$4</f>
        <v>0</v>
      </c>
      <c r="Z26" s="6">
        <f>+Patterns!X12*$D$4</f>
        <v>0</v>
      </c>
      <c r="AA26" s="6">
        <f>+Patterns!Y12*$D$4</f>
        <v>0</v>
      </c>
      <c r="AB26" s="33">
        <f>+Patterns!Z12*$D$4</f>
        <v>0</v>
      </c>
      <c r="AC26">
        <v>0</v>
      </c>
      <c r="AD26">
        <v>200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 s="31">
        <v>0</v>
      </c>
      <c r="BA26">
        <v>200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BX26" s="31">
        <v>0</v>
      </c>
      <c r="BY26">
        <v>0</v>
      </c>
      <c r="BZ26">
        <v>0</v>
      </c>
      <c r="CA26">
        <v>0</v>
      </c>
      <c r="CB26">
        <v>0</v>
      </c>
      <c r="CC26">
        <v>0</v>
      </c>
      <c r="CD26">
        <v>0</v>
      </c>
      <c r="CE26">
        <v>0</v>
      </c>
      <c r="CF26">
        <v>0</v>
      </c>
      <c r="CG26">
        <v>0</v>
      </c>
      <c r="CH26">
        <v>0</v>
      </c>
      <c r="CI26">
        <v>0</v>
      </c>
      <c r="CJ26">
        <v>0</v>
      </c>
      <c r="CK26">
        <v>0</v>
      </c>
      <c r="CL26">
        <v>0</v>
      </c>
      <c r="CM26">
        <v>0</v>
      </c>
      <c r="CN26">
        <v>0</v>
      </c>
      <c r="CO26">
        <v>0</v>
      </c>
      <c r="CP26">
        <v>0</v>
      </c>
      <c r="CQ26">
        <v>0</v>
      </c>
      <c r="CR26">
        <v>0</v>
      </c>
      <c r="CS26">
        <v>0</v>
      </c>
      <c r="CT26">
        <v>0</v>
      </c>
      <c r="CU26" s="47">
        <v>0</v>
      </c>
      <c r="CV26" s="31">
        <v>200</v>
      </c>
      <c r="CW26" s="52">
        <v>10</v>
      </c>
      <c r="CX26" s="26">
        <f>+$N$10</f>
        <v>0</v>
      </c>
      <c r="CY26" s="26">
        <f>+AL$10</f>
        <v>6.7762635780344027E-21</v>
      </c>
      <c r="CZ26" s="49">
        <f>+BJ$10</f>
        <v>6.7762635780344027E-21</v>
      </c>
      <c r="DA26" s="45">
        <f>+CH$10</f>
        <v>7.6232965252887031E-21</v>
      </c>
    </row>
    <row r="27" spans="1:105">
      <c r="A27" s="7" t="s">
        <v>28</v>
      </c>
      <c r="B27" s="9">
        <f t="shared" si="2"/>
        <v>66666.664999999426</v>
      </c>
      <c r="C27" s="12">
        <f>+Arrivals!C16*A$4</f>
        <v>933333.31</v>
      </c>
      <c r="D27" s="40">
        <f t="shared" si="3"/>
        <v>733333.31499999634</v>
      </c>
      <c r="E27" s="6">
        <f>+Patterns!C13*$D$4</f>
        <v>0</v>
      </c>
      <c r="F27" s="6">
        <f>+Patterns!D13*$D$4</f>
        <v>0</v>
      </c>
      <c r="G27" s="6">
        <f>+Patterns!E13*$D$4</f>
        <v>0</v>
      </c>
      <c r="H27" s="6">
        <f>+Patterns!F13*$D$4</f>
        <v>200</v>
      </c>
      <c r="I27" s="6">
        <f>+Patterns!G13*$D$4</f>
        <v>200</v>
      </c>
      <c r="J27" s="6">
        <f>+Patterns!H13*$D$4</f>
        <v>200</v>
      </c>
      <c r="K27" s="6">
        <f>+Patterns!I13*$D$4</f>
        <v>200</v>
      </c>
      <c r="L27" s="6">
        <f>+Patterns!J13*$D$4</f>
        <v>200</v>
      </c>
      <c r="M27" s="6">
        <f>+Patterns!K13*$D$4</f>
        <v>200</v>
      </c>
      <c r="N27" s="6">
        <f>+Patterns!L13*$D$4</f>
        <v>200</v>
      </c>
      <c r="O27" s="6">
        <f>+Patterns!M13*$D$4</f>
        <v>200</v>
      </c>
      <c r="P27" s="6">
        <f>+Patterns!N13*$D$4</f>
        <v>0</v>
      </c>
      <c r="Q27" s="6">
        <f>+Patterns!O13*$D$4</f>
        <v>0</v>
      </c>
      <c r="R27" s="6">
        <f>+Patterns!P13*$D$4</f>
        <v>0</v>
      </c>
      <c r="S27" s="6">
        <f>+Patterns!Q13*$D$4</f>
        <v>0</v>
      </c>
      <c r="T27" s="6">
        <f>+Patterns!R13*$D$4</f>
        <v>0</v>
      </c>
      <c r="U27" s="6">
        <f>+Patterns!S13*$D$4</f>
        <v>0</v>
      </c>
      <c r="V27" s="6">
        <f>+Patterns!T13*$D$4</f>
        <v>0</v>
      </c>
      <c r="W27" s="6">
        <f>+Patterns!U13*$D$4</f>
        <v>0</v>
      </c>
      <c r="X27" s="6">
        <f>+Patterns!V13*$D$4</f>
        <v>0</v>
      </c>
      <c r="Y27" s="6">
        <f>+Patterns!W13*$D$4</f>
        <v>0</v>
      </c>
      <c r="Z27" s="6">
        <f>+Patterns!X13*$D$4</f>
        <v>0</v>
      </c>
      <c r="AA27" s="6">
        <f>+Patterns!Y13*$D$4</f>
        <v>0</v>
      </c>
      <c r="AB27" s="33">
        <f>+Patterns!Z13*$D$4</f>
        <v>0</v>
      </c>
      <c r="AC27">
        <v>0</v>
      </c>
      <c r="AD27">
        <v>0</v>
      </c>
      <c r="AE27">
        <v>200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 s="31">
        <v>0</v>
      </c>
      <c r="BA27">
        <v>0</v>
      </c>
      <c r="BB27">
        <v>200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BX27" s="31">
        <v>0</v>
      </c>
      <c r="BY27">
        <v>200</v>
      </c>
      <c r="BZ27">
        <v>0</v>
      </c>
      <c r="CA27">
        <v>0</v>
      </c>
      <c r="CB27">
        <v>0</v>
      </c>
      <c r="CC27">
        <v>0</v>
      </c>
      <c r="CD27">
        <v>0</v>
      </c>
      <c r="CE27">
        <v>0</v>
      </c>
      <c r="CF27">
        <v>0</v>
      </c>
      <c r="CG27">
        <v>0</v>
      </c>
      <c r="CH27">
        <v>0</v>
      </c>
      <c r="CI27">
        <v>0</v>
      </c>
      <c r="CJ27">
        <v>0</v>
      </c>
      <c r="CK27">
        <v>0</v>
      </c>
      <c r="CL27">
        <v>0</v>
      </c>
      <c r="CM27">
        <v>0</v>
      </c>
      <c r="CN27">
        <v>0</v>
      </c>
      <c r="CO27">
        <v>0</v>
      </c>
      <c r="CP27">
        <v>0</v>
      </c>
      <c r="CQ27">
        <v>0</v>
      </c>
      <c r="CR27">
        <v>0</v>
      </c>
      <c r="CS27">
        <v>0</v>
      </c>
      <c r="CT27">
        <v>0</v>
      </c>
      <c r="CU27" s="47">
        <v>0</v>
      </c>
      <c r="CV27" s="31">
        <v>0</v>
      </c>
      <c r="CW27" s="52">
        <v>11</v>
      </c>
      <c r="CX27" s="26">
        <f>+$O$10</f>
        <v>-1.579233318423525E-21</v>
      </c>
      <c r="CY27" s="26">
        <f>+AM$10</f>
        <v>-3.6889244042842332E-21</v>
      </c>
      <c r="CZ27" s="49">
        <f>+BK$10</f>
        <v>-4.0122340959601094E-21</v>
      </c>
      <c r="DA27" s="45">
        <f>+CI$10</f>
        <v>-1.6828642588548618E-19</v>
      </c>
    </row>
    <row r="28" spans="1:105">
      <c r="A28" s="7" t="s">
        <v>29</v>
      </c>
      <c r="B28" s="9">
        <f t="shared" si="2"/>
        <v>66666.664999999688</v>
      </c>
      <c r="C28" s="12">
        <f>+Arrivals!C17*A$4</f>
        <v>1066666.6400000001</v>
      </c>
      <c r="D28" s="40">
        <f t="shared" si="3"/>
        <v>799999.97999999602</v>
      </c>
      <c r="E28" s="6">
        <f>+Patterns!C14*$D$4</f>
        <v>0</v>
      </c>
      <c r="F28" s="6">
        <f>+Patterns!D14*$D$4</f>
        <v>0</v>
      </c>
      <c r="G28" s="6">
        <f>+Patterns!E14*$D$4</f>
        <v>0</v>
      </c>
      <c r="H28" s="6">
        <f>+Patterns!F14*$D$4</f>
        <v>0</v>
      </c>
      <c r="I28" s="6">
        <f>+Patterns!G14*$D$4</f>
        <v>200</v>
      </c>
      <c r="J28" s="6">
        <f>+Patterns!H14*$D$4</f>
        <v>200</v>
      </c>
      <c r="K28" s="6">
        <f>+Patterns!I14*$D$4</f>
        <v>200</v>
      </c>
      <c r="L28" s="6">
        <f>+Patterns!J14*$D$4</f>
        <v>200</v>
      </c>
      <c r="M28" s="6">
        <f>+Patterns!K14*$D$4</f>
        <v>200</v>
      </c>
      <c r="N28" s="6">
        <f>+Patterns!L14*$D$4</f>
        <v>200</v>
      </c>
      <c r="O28" s="6">
        <f>+Patterns!M14*$D$4</f>
        <v>200</v>
      </c>
      <c r="P28" s="6">
        <f>+Patterns!N14*$D$4</f>
        <v>200</v>
      </c>
      <c r="Q28" s="6">
        <f>+Patterns!O14*$D$4</f>
        <v>0</v>
      </c>
      <c r="R28" s="6">
        <f>+Patterns!P14*$D$4</f>
        <v>0</v>
      </c>
      <c r="S28" s="6">
        <f>+Patterns!Q14*$D$4</f>
        <v>0</v>
      </c>
      <c r="T28" s="6">
        <f>+Patterns!R14*$D$4</f>
        <v>0</v>
      </c>
      <c r="U28" s="6">
        <f>+Patterns!S14*$D$4</f>
        <v>0</v>
      </c>
      <c r="V28" s="6">
        <f>+Patterns!T14*$D$4</f>
        <v>0</v>
      </c>
      <c r="W28" s="6">
        <f>+Patterns!U14*$D$4</f>
        <v>0</v>
      </c>
      <c r="X28" s="6">
        <f>+Patterns!V14*$D$4</f>
        <v>0</v>
      </c>
      <c r="Y28" s="6">
        <f>+Patterns!W14*$D$4</f>
        <v>0</v>
      </c>
      <c r="Z28" s="6">
        <f>+Patterns!X14*$D$4</f>
        <v>0</v>
      </c>
      <c r="AA28" s="6">
        <f>+Patterns!Y14*$D$4</f>
        <v>0</v>
      </c>
      <c r="AB28" s="33">
        <f>+Patterns!Z14*$D$4</f>
        <v>0</v>
      </c>
      <c r="AC28">
        <v>0</v>
      </c>
      <c r="AD28">
        <v>0</v>
      </c>
      <c r="AE28">
        <v>0</v>
      </c>
      <c r="AF28">
        <v>200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 s="31">
        <v>0</v>
      </c>
      <c r="BA28">
        <v>0</v>
      </c>
      <c r="BB28">
        <v>0</v>
      </c>
      <c r="BC28">
        <v>200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BX28" s="31">
        <v>0</v>
      </c>
      <c r="BY28">
        <v>0</v>
      </c>
      <c r="BZ28">
        <v>200</v>
      </c>
      <c r="CA28">
        <v>0</v>
      </c>
      <c r="CB28">
        <v>0</v>
      </c>
      <c r="CC28">
        <v>0</v>
      </c>
      <c r="CD28">
        <v>0</v>
      </c>
      <c r="CE28">
        <v>0</v>
      </c>
      <c r="CF28">
        <v>0</v>
      </c>
      <c r="CG28">
        <v>0</v>
      </c>
      <c r="CH28">
        <v>0</v>
      </c>
      <c r="CI28">
        <v>0</v>
      </c>
      <c r="CJ28">
        <v>0</v>
      </c>
      <c r="CK28">
        <v>0</v>
      </c>
      <c r="CL28">
        <v>0</v>
      </c>
      <c r="CM28">
        <v>0</v>
      </c>
      <c r="CN28">
        <v>0</v>
      </c>
      <c r="CO28">
        <v>0</v>
      </c>
      <c r="CP28">
        <v>0</v>
      </c>
      <c r="CQ28">
        <v>0</v>
      </c>
      <c r="CR28">
        <v>0</v>
      </c>
      <c r="CS28">
        <v>0</v>
      </c>
      <c r="CT28">
        <v>0</v>
      </c>
      <c r="CU28" s="47">
        <v>0</v>
      </c>
      <c r="CV28" s="31">
        <v>0</v>
      </c>
      <c r="CW28" s="52">
        <v>12</v>
      </c>
      <c r="CX28" s="26">
        <f>+$P$10</f>
        <v>0</v>
      </c>
      <c r="CY28" s="26">
        <f>+AN$10</f>
        <v>1.3676559884603571E-14</v>
      </c>
      <c r="CZ28" s="49">
        <f>+BL$10</f>
        <v>1.3676559884603571E-14</v>
      </c>
      <c r="DA28" s="45">
        <f>+CJ$10</f>
        <v>1.3676559884604034E-14</v>
      </c>
    </row>
    <row r="29" spans="1:105">
      <c r="A29" s="7" t="s">
        <v>30</v>
      </c>
      <c r="B29" s="9">
        <f t="shared" si="2"/>
        <v>84848.454999999216</v>
      </c>
      <c r="C29" s="12">
        <f>+Arrivals!C18*A$4</f>
        <v>1333333.3</v>
      </c>
      <c r="D29" s="40">
        <f t="shared" si="3"/>
        <v>884848.43499999528</v>
      </c>
      <c r="E29" s="6">
        <f>+Patterns!C15*$D$4</f>
        <v>0</v>
      </c>
      <c r="F29" s="6">
        <f>+Patterns!D15*$D$4</f>
        <v>0</v>
      </c>
      <c r="G29" s="6">
        <f>+Patterns!E15*$D$4</f>
        <v>0</v>
      </c>
      <c r="H29" s="6">
        <f>+Patterns!F15*$D$4</f>
        <v>0</v>
      </c>
      <c r="I29" s="6">
        <f>+Patterns!G15*$D$4</f>
        <v>0</v>
      </c>
      <c r="J29" s="6">
        <f>+Patterns!H15*$D$4</f>
        <v>200</v>
      </c>
      <c r="K29" s="6">
        <f>+Patterns!I15*$D$4</f>
        <v>200</v>
      </c>
      <c r="L29" s="6">
        <f>+Patterns!J15*$D$4</f>
        <v>200</v>
      </c>
      <c r="M29" s="6">
        <f>+Patterns!K15*$D$4</f>
        <v>200</v>
      </c>
      <c r="N29" s="6">
        <f>+Patterns!L15*$D$4</f>
        <v>200</v>
      </c>
      <c r="O29" s="6">
        <f>+Patterns!M15*$D$4</f>
        <v>200</v>
      </c>
      <c r="P29" s="6">
        <f>+Patterns!N15*$D$4</f>
        <v>200</v>
      </c>
      <c r="Q29" s="6">
        <f>+Patterns!O15*$D$4</f>
        <v>200</v>
      </c>
      <c r="R29" s="6">
        <f>+Patterns!P15*$D$4</f>
        <v>0</v>
      </c>
      <c r="S29" s="6">
        <f>+Patterns!Q15*$D$4</f>
        <v>0</v>
      </c>
      <c r="T29" s="6">
        <f>+Patterns!R15*$D$4</f>
        <v>0</v>
      </c>
      <c r="U29" s="6">
        <f>+Patterns!S15*$D$4</f>
        <v>0</v>
      </c>
      <c r="V29" s="6">
        <f>+Patterns!T15*$D$4</f>
        <v>0</v>
      </c>
      <c r="W29" s="6">
        <f>+Patterns!U15*$D$4</f>
        <v>0</v>
      </c>
      <c r="X29" s="6">
        <f>+Patterns!V15*$D$4</f>
        <v>0</v>
      </c>
      <c r="Y29" s="6">
        <f>+Patterns!W15*$D$4</f>
        <v>0</v>
      </c>
      <c r="Z29" s="6">
        <f>+Patterns!X15*$D$4</f>
        <v>0</v>
      </c>
      <c r="AA29" s="6">
        <f>+Patterns!Y15*$D$4</f>
        <v>0</v>
      </c>
      <c r="AB29" s="33">
        <f>+Patterns!Z15*$D$4</f>
        <v>0</v>
      </c>
      <c r="AC29">
        <v>0</v>
      </c>
      <c r="AD29">
        <v>0</v>
      </c>
      <c r="AE29">
        <v>0</v>
      </c>
      <c r="AF29">
        <v>0</v>
      </c>
      <c r="AG29">
        <v>200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 s="31">
        <v>0</v>
      </c>
      <c r="BA29">
        <v>0</v>
      </c>
      <c r="BB29">
        <v>0</v>
      </c>
      <c r="BC29">
        <v>0</v>
      </c>
      <c r="BD29">
        <v>200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BX29" s="31">
        <v>0</v>
      </c>
      <c r="BY29">
        <v>0</v>
      </c>
      <c r="BZ29">
        <v>0</v>
      </c>
      <c r="CA29">
        <v>200</v>
      </c>
      <c r="CB29">
        <v>0</v>
      </c>
      <c r="CC29">
        <v>0</v>
      </c>
      <c r="CD29">
        <v>0</v>
      </c>
      <c r="CE29">
        <v>0</v>
      </c>
      <c r="CF29">
        <v>0</v>
      </c>
      <c r="CG29">
        <v>0</v>
      </c>
      <c r="CH29">
        <v>0</v>
      </c>
      <c r="CI29">
        <v>0</v>
      </c>
      <c r="CJ29">
        <v>0</v>
      </c>
      <c r="CK29">
        <v>0</v>
      </c>
      <c r="CL29">
        <v>0</v>
      </c>
      <c r="CM29">
        <v>0</v>
      </c>
      <c r="CN29">
        <v>0</v>
      </c>
      <c r="CO29">
        <v>0</v>
      </c>
      <c r="CP29">
        <v>0</v>
      </c>
      <c r="CQ29">
        <v>0</v>
      </c>
      <c r="CR29">
        <v>0</v>
      </c>
      <c r="CS29">
        <v>0</v>
      </c>
      <c r="CT29">
        <v>0</v>
      </c>
      <c r="CU29" s="47">
        <v>0</v>
      </c>
      <c r="CV29" s="31">
        <v>0</v>
      </c>
      <c r="CW29" s="52">
        <v>13</v>
      </c>
      <c r="CX29" s="26">
        <f>+$Q$10</f>
        <v>90.908949999997731</v>
      </c>
      <c r="CY29" s="26">
        <f>+AO$10</f>
        <v>90.908949999999095</v>
      </c>
      <c r="CZ29" s="49">
        <f>+BM$10</f>
        <v>90.908949999997404</v>
      </c>
      <c r="DA29" s="45">
        <f>+CK$10</f>
        <v>90.908949999997475</v>
      </c>
    </row>
    <row r="30" spans="1:105">
      <c r="A30" s="7" t="s">
        <v>31</v>
      </c>
      <c r="B30" s="9">
        <f t="shared" si="2"/>
        <v>384848.45499999565</v>
      </c>
      <c r="C30" s="12">
        <f>+Arrivals!C19*A$4</f>
        <v>2133333.2800000003</v>
      </c>
      <c r="D30" s="40">
        <f t="shared" si="3"/>
        <v>1269696.8899999908</v>
      </c>
      <c r="E30" s="6">
        <f>+Patterns!C16*$D$4</f>
        <v>0</v>
      </c>
      <c r="F30" s="6">
        <f>+Patterns!D16*$D$4</f>
        <v>0</v>
      </c>
      <c r="G30" s="6">
        <f>+Patterns!E16*$D$4</f>
        <v>0</v>
      </c>
      <c r="H30" s="6">
        <f>+Patterns!F16*$D$4</f>
        <v>0</v>
      </c>
      <c r="I30" s="6">
        <f>+Patterns!G16*$D$4</f>
        <v>0</v>
      </c>
      <c r="J30" s="6">
        <f>+Patterns!H16*$D$4</f>
        <v>0</v>
      </c>
      <c r="K30" s="6">
        <f>+Patterns!I16*$D$4</f>
        <v>200</v>
      </c>
      <c r="L30" s="6">
        <f>+Patterns!J16*$D$4</f>
        <v>200</v>
      </c>
      <c r="M30" s="6">
        <f>+Patterns!K16*$D$4</f>
        <v>200</v>
      </c>
      <c r="N30" s="6">
        <f>+Patterns!L16*$D$4</f>
        <v>200</v>
      </c>
      <c r="O30" s="6">
        <f>+Patterns!M16*$D$4</f>
        <v>200</v>
      </c>
      <c r="P30" s="6">
        <f>+Patterns!N16*$D$4</f>
        <v>200</v>
      </c>
      <c r="Q30" s="6">
        <f>+Patterns!O16*$D$4</f>
        <v>200</v>
      </c>
      <c r="R30" s="6">
        <f>+Patterns!P16*$D$4</f>
        <v>200</v>
      </c>
      <c r="S30" s="6">
        <f>+Patterns!Q16*$D$4</f>
        <v>0</v>
      </c>
      <c r="T30" s="6">
        <f>+Patterns!R16*$D$4</f>
        <v>0</v>
      </c>
      <c r="U30" s="6">
        <f>+Patterns!S16*$D$4</f>
        <v>0</v>
      </c>
      <c r="V30" s="6">
        <f>+Patterns!T16*$D$4</f>
        <v>0</v>
      </c>
      <c r="W30" s="6">
        <f>+Patterns!U16*$D$4</f>
        <v>0</v>
      </c>
      <c r="X30" s="6">
        <f>+Patterns!V16*$D$4</f>
        <v>0</v>
      </c>
      <c r="Y30" s="6">
        <f>+Patterns!W16*$D$4</f>
        <v>0</v>
      </c>
      <c r="Z30" s="6">
        <f>+Patterns!X16*$D$4</f>
        <v>0</v>
      </c>
      <c r="AA30" s="6">
        <f>+Patterns!Y16*$D$4</f>
        <v>0</v>
      </c>
      <c r="AB30" s="33">
        <f>+Patterns!Z16*$D$4</f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200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 s="31">
        <v>0</v>
      </c>
      <c r="BA30">
        <v>0</v>
      </c>
      <c r="BB30">
        <v>0</v>
      </c>
      <c r="BC30">
        <v>0</v>
      </c>
      <c r="BD30">
        <v>0</v>
      </c>
      <c r="BE30">
        <v>200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BX30" s="31">
        <v>0</v>
      </c>
      <c r="BY30">
        <v>0</v>
      </c>
      <c r="BZ30">
        <v>0</v>
      </c>
      <c r="CA30">
        <v>0</v>
      </c>
      <c r="CB30">
        <v>200</v>
      </c>
      <c r="CC30">
        <v>0</v>
      </c>
      <c r="CD30">
        <v>0</v>
      </c>
      <c r="CE30">
        <v>0</v>
      </c>
      <c r="CF30">
        <v>0</v>
      </c>
      <c r="CG30">
        <v>0</v>
      </c>
      <c r="CH30">
        <v>0</v>
      </c>
      <c r="CI30">
        <v>0</v>
      </c>
      <c r="CJ30">
        <v>0</v>
      </c>
      <c r="CK30">
        <v>0</v>
      </c>
      <c r="CL30">
        <v>0</v>
      </c>
      <c r="CM30">
        <v>0</v>
      </c>
      <c r="CN30">
        <v>0</v>
      </c>
      <c r="CO30">
        <v>0</v>
      </c>
      <c r="CP30">
        <v>0</v>
      </c>
      <c r="CQ30">
        <v>0</v>
      </c>
      <c r="CR30">
        <v>0</v>
      </c>
      <c r="CS30">
        <v>0</v>
      </c>
      <c r="CT30">
        <v>0</v>
      </c>
      <c r="CU30" s="47">
        <v>0</v>
      </c>
      <c r="CV30" s="31">
        <v>0</v>
      </c>
      <c r="CW30" s="52">
        <v>14</v>
      </c>
      <c r="CX30" s="26">
        <f>+$R$10</f>
        <v>1499.9999999999818</v>
      </c>
      <c r="CY30" s="26">
        <f>+AP$10</f>
        <v>1499.9999999999825</v>
      </c>
      <c r="CZ30" s="49">
        <f>+BN$10</f>
        <v>1499.9999999999825</v>
      </c>
      <c r="DA30" s="45">
        <f>+CL$10</f>
        <v>1499.9999999999905</v>
      </c>
    </row>
    <row r="31" spans="1:105">
      <c r="A31" s="7" t="s">
        <v>32</v>
      </c>
      <c r="B31" s="9">
        <f t="shared" si="2"/>
        <v>1018181.79</v>
      </c>
      <c r="C31" s="12">
        <f>+Arrivals!C20*A$4</f>
        <v>2933333.2600000002</v>
      </c>
      <c r="D31" s="40">
        <f t="shared" si="3"/>
        <v>2287878.6799999909</v>
      </c>
      <c r="E31" s="6">
        <f>+Patterns!C17*$D$4</f>
        <v>0</v>
      </c>
      <c r="F31" s="6">
        <f>+Patterns!D17*$D$4</f>
        <v>0</v>
      </c>
      <c r="G31" s="6">
        <f>+Patterns!E17*$D$4</f>
        <v>0</v>
      </c>
      <c r="H31" s="6">
        <f>+Patterns!F17*$D$4</f>
        <v>0</v>
      </c>
      <c r="I31" s="6">
        <f>+Patterns!G17*$D$4</f>
        <v>0</v>
      </c>
      <c r="J31" s="6">
        <f>+Patterns!H17*$D$4</f>
        <v>0</v>
      </c>
      <c r="K31" s="6">
        <f>+Patterns!I17*$D$4</f>
        <v>0</v>
      </c>
      <c r="L31" s="6">
        <f>+Patterns!J17*$D$4</f>
        <v>200</v>
      </c>
      <c r="M31" s="6">
        <f>+Patterns!K17*$D$4</f>
        <v>200</v>
      </c>
      <c r="N31" s="6">
        <f>+Patterns!L17*$D$4</f>
        <v>200</v>
      </c>
      <c r="O31" s="6">
        <f>+Patterns!M17*$D$4</f>
        <v>200</v>
      </c>
      <c r="P31" s="6">
        <f>+Patterns!N17*$D$4</f>
        <v>200</v>
      </c>
      <c r="Q31" s="6">
        <f>+Patterns!O17*$D$4</f>
        <v>200</v>
      </c>
      <c r="R31" s="6">
        <f>+Patterns!P17*$D$4</f>
        <v>200</v>
      </c>
      <c r="S31" s="6">
        <f>+Patterns!Q17*$D$4</f>
        <v>200</v>
      </c>
      <c r="T31" s="6">
        <f>+Patterns!R17*$D$4</f>
        <v>0</v>
      </c>
      <c r="U31" s="6">
        <f>+Patterns!S17*$D$4</f>
        <v>0</v>
      </c>
      <c r="V31" s="6">
        <f>+Patterns!T17*$D$4</f>
        <v>0</v>
      </c>
      <c r="W31" s="6">
        <f>+Patterns!U17*$D$4</f>
        <v>0</v>
      </c>
      <c r="X31" s="6">
        <f>+Patterns!V17*$D$4</f>
        <v>0</v>
      </c>
      <c r="Y31" s="6">
        <f>+Patterns!W17*$D$4</f>
        <v>0</v>
      </c>
      <c r="Z31" s="6">
        <f>+Patterns!X17*$D$4</f>
        <v>0</v>
      </c>
      <c r="AA31" s="6">
        <f>+Patterns!Y17*$D$4</f>
        <v>0</v>
      </c>
      <c r="AB31" s="33">
        <f>+Patterns!Z17*$D$4</f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200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 s="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200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BX31" s="31">
        <v>0</v>
      </c>
      <c r="BY31">
        <v>0</v>
      </c>
      <c r="BZ31">
        <v>0</v>
      </c>
      <c r="CA31">
        <v>0</v>
      </c>
      <c r="CB31">
        <v>0</v>
      </c>
      <c r="CC31">
        <v>200</v>
      </c>
      <c r="CD31">
        <v>0</v>
      </c>
      <c r="CE31">
        <v>0</v>
      </c>
      <c r="CF31">
        <v>0</v>
      </c>
      <c r="CG31">
        <v>0</v>
      </c>
      <c r="CH31">
        <v>0</v>
      </c>
      <c r="CI31">
        <v>0</v>
      </c>
      <c r="CJ31">
        <v>0</v>
      </c>
      <c r="CK31">
        <v>0</v>
      </c>
      <c r="CL31">
        <v>0</v>
      </c>
      <c r="CM31">
        <v>0</v>
      </c>
      <c r="CN31">
        <v>0</v>
      </c>
      <c r="CO31">
        <v>0</v>
      </c>
      <c r="CP31">
        <v>0</v>
      </c>
      <c r="CQ31">
        <v>0</v>
      </c>
      <c r="CR31">
        <v>0</v>
      </c>
      <c r="CS31">
        <v>0</v>
      </c>
      <c r="CT31">
        <v>0</v>
      </c>
      <c r="CU31" s="47">
        <v>0</v>
      </c>
      <c r="CV31" s="31">
        <v>0</v>
      </c>
      <c r="CW31" s="52">
        <v>15</v>
      </c>
      <c r="CX31" s="26">
        <f>+$S$10</f>
        <v>3250.0000000000209</v>
      </c>
      <c r="CY31" s="26">
        <f>+AQ$10</f>
        <v>3250.0000000000182</v>
      </c>
      <c r="CZ31" s="49">
        <f>+BO$10</f>
        <v>3250.0000000000182</v>
      </c>
      <c r="DA31" s="45">
        <f>+CM$10</f>
        <v>0</v>
      </c>
    </row>
    <row r="32" spans="1:105">
      <c r="A32" s="7" t="s">
        <v>33</v>
      </c>
      <c r="B32" s="9">
        <f t="shared" si="2"/>
        <v>1018181.7899999997</v>
      </c>
      <c r="C32" s="12">
        <f>+Arrivals!C21*A$4</f>
        <v>3733333.24</v>
      </c>
      <c r="D32" s="40">
        <f t="shared" si="3"/>
        <v>3306060.4699999904</v>
      </c>
      <c r="E32" s="6">
        <f>+Patterns!C18*$D$4</f>
        <v>0</v>
      </c>
      <c r="F32" s="6">
        <f>+Patterns!D18*$D$4</f>
        <v>0</v>
      </c>
      <c r="G32" s="6">
        <f>+Patterns!E18*$D$4</f>
        <v>0</v>
      </c>
      <c r="H32" s="6">
        <f>+Patterns!F18*$D$4</f>
        <v>0</v>
      </c>
      <c r="I32" s="6">
        <f>+Patterns!G18*$D$4</f>
        <v>0</v>
      </c>
      <c r="J32" s="6">
        <f>+Patterns!H18*$D$4</f>
        <v>0</v>
      </c>
      <c r="K32" s="6">
        <f>+Patterns!I18*$D$4</f>
        <v>0</v>
      </c>
      <c r="L32" s="6">
        <f>+Patterns!J18*$D$4</f>
        <v>0</v>
      </c>
      <c r="M32" s="6">
        <f>+Patterns!K18*$D$4</f>
        <v>200</v>
      </c>
      <c r="N32" s="6">
        <f>+Patterns!L18*$D$4</f>
        <v>200</v>
      </c>
      <c r="O32" s="6">
        <f>+Patterns!M18*$D$4</f>
        <v>200</v>
      </c>
      <c r="P32" s="6">
        <f>+Patterns!N18*$D$4</f>
        <v>200</v>
      </c>
      <c r="Q32" s="6">
        <f>+Patterns!O18*$D$4</f>
        <v>200</v>
      </c>
      <c r="R32" s="6">
        <f>+Patterns!P18*$D$4</f>
        <v>200</v>
      </c>
      <c r="S32" s="6">
        <f>+Patterns!Q18*$D$4</f>
        <v>200</v>
      </c>
      <c r="T32" s="6">
        <f>+Patterns!R18*$D$4</f>
        <v>200</v>
      </c>
      <c r="U32" s="6">
        <f>+Patterns!S18*$D$4</f>
        <v>0</v>
      </c>
      <c r="V32" s="6">
        <f>+Patterns!T18*$D$4</f>
        <v>0</v>
      </c>
      <c r="W32" s="6">
        <f>+Patterns!U18*$D$4</f>
        <v>0</v>
      </c>
      <c r="X32" s="6">
        <f>+Patterns!V18*$D$4</f>
        <v>0</v>
      </c>
      <c r="Y32" s="6">
        <f>+Patterns!W18*$D$4</f>
        <v>0</v>
      </c>
      <c r="Z32" s="6">
        <f>+Patterns!X18*$D$4</f>
        <v>0</v>
      </c>
      <c r="AA32" s="6">
        <f>+Patterns!Y18*$D$4</f>
        <v>0</v>
      </c>
      <c r="AB32" s="33">
        <f>+Patterns!Z18*$D$4</f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200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 s="31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200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BX32" s="31">
        <v>0</v>
      </c>
      <c r="BY32">
        <v>0</v>
      </c>
      <c r="BZ32">
        <v>0</v>
      </c>
      <c r="CA32">
        <v>0</v>
      </c>
      <c r="CB32">
        <v>0</v>
      </c>
      <c r="CC32">
        <v>0</v>
      </c>
      <c r="CD32">
        <v>200</v>
      </c>
      <c r="CE32">
        <v>0</v>
      </c>
      <c r="CF32">
        <v>0</v>
      </c>
      <c r="CG32">
        <v>0</v>
      </c>
      <c r="CH32">
        <v>0</v>
      </c>
      <c r="CI32">
        <v>0</v>
      </c>
      <c r="CJ32">
        <v>0</v>
      </c>
      <c r="CK32">
        <v>0</v>
      </c>
      <c r="CL32">
        <v>0</v>
      </c>
      <c r="CM32">
        <v>0</v>
      </c>
      <c r="CN32">
        <v>0</v>
      </c>
      <c r="CO32">
        <v>0</v>
      </c>
      <c r="CP32">
        <v>0</v>
      </c>
      <c r="CQ32">
        <v>0</v>
      </c>
      <c r="CR32">
        <v>0</v>
      </c>
      <c r="CS32">
        <v>0</v>
      </c>
      <c r="CT32">
        <v>0</v>
      </c>
      <c r="CU32" s="47">
        <v>0</v>
      </c>
      <c r="CV32" s="31">
        <v>0</v>
      </c>
      <c r="CW32" s="52">
        <v>16</v>
      </c>
      <c r="CX32" s="26">
        <f>+$T$10</f>
        <v>1.1478267896511966E-25</v>
      </c>
      <c r="CY32" s="26">
        <f>+AR$10</f>
        <v>1.1430278972290373E-25</v>
      </c>
      <c r="CZ32" s="49">
        <f>+BP$10</f>
        <v>0</v>
      </c>
      <c r="DA32" s="45">
        <f>+CN$10</f>
        <v>0</v>
      </c>
    </row>
    <row r="33" spans="1:106">
      <c r="A33" s="7" t="s">
        <v>34</v>
      </c>
      <c r="B33" s="9">
        <f t="shared" si="2"/>
        <v>1218181.7900000005</v>
      </c>
      <c r="C33" s="12">
        <f>+Arrivals!C22*A$4</f>
        <v>4799999.88</v>
      </c>
      <c r="D33" s="40">
        <f t="shared" si="3"/>
        <v>4524242.2599999905</v>
      </c>
      <c r="E33" s="6">
        <f>+Patterns!C19*$D$4</f>
        <v>0</v>
      </c>
      <c r="F33" s="6">
        <f>+Patterns!D19*$D$4</f>
        <v>0</v>
      </c>
      <c r="G33" s="6">
        <f>+Patterns!E19*$D$4</f>
        <v>0</v>
      </c>
      <c r="H33" s="6">
        <f>+Patterns!F19*$D$4</f>
        <v>0</v>
      </c>
      <c r="I33" s="6">
        <f>+Patterns!G19*$D$4</f>
        <v>0</v>
      </c>
      <c r="J33" s="6">
        <f>+Patterns!H19*$D$4</f>
        <v>0</v>
      </c>
      <c r="K33" s="6">
        <f>+Patterns!I19*$D$4</f>
        <v>0</v>
      </c>
      <c r="L33" s="6">
        <f>+Patterns!J19*$D$4</f>
        <v>0</v>
      </c>
      <c r="M33" s="6">
        <f>+Patterns!K19*$D$4</f>
        <v>0</v>
      </c>
      <c r="N33" s="6">
        <f>+Patterns!L19*$D$4</f>
        <v>200</v>
      </c>
      <c r="O33" s="6">
        <f>+Patterns!M19*$D$4</f>
        <v>200</v>
      </c>
      <c r="P33" s="6">
        <f>+Patterns!N19*$D$4</f>
        <v>200</v>
      </c>
      <c r="Q33" s="6">
        <f>+Patterns!O19*$D$4</f>
        <v>200</v>
      </c>
      <c r="R33" s="6">
        <f>+Patterns!P19*$D$4</f>
        <v>200</v>
      </c>
      <c r="S33" s="6">
        <f>+Patterns!Q19*$D$4</f>
        <v>200</v>
      </c>
      <c r="T33" s="6">
        <f>+Patterns!R19*$D$4</f>
        <v>200</v>
      </c>
      <c r="U33" s="6">
        <f>+Patterns!S19*$D$4</f>
        <v>200</v>
      </c>
      <c r="V33" s="6">
        <f>+Patterns!T19*$D$4</f>
        <v>0</v>
      </c>
      <c r="W33" s="6">
        <f>+Patterns!U19*$D$4</f>
        <v>0</v>
      </c>
      <c r="X33" s="6">
        <f>+Patterns!V19*$D$4</f>
        <v>0</v>
      </c>
      <c r="Y33" s="6">
        <f>+Patterns!W19*$D$4</f>
        <v>0</v>
      </c>
      <c r="Z33" s="6">
        <f>+Patterns!X19*$D$4</f>
        <v>0</v>
      </c>
      <c r="AA33" s="6">
        <f>+Patterns!Y19*$D$4</f>
        <v>0</v>
      </c>
      <c r="AB33" s="33">
        <f>+Patterns!Z19*$D$4</f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200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 s="31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200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BX33" s="31">
        <v>0</v>
      </c>
      <c r="BY33">
        <v>0</v>
      </c>
      <c r="BZ33">
        <v>0</v>
      </c>
      <c r="CA33">
        <v>0</v>
      </c>
      <c r="CB33">
        <v>0</v>
      </c>
      <c r="CC33">
        <v>0</v>
      </c>
      <c r="CD33">
        <v>0</v>
      </c>
      <c r="CE33">
        <v>200</v>
      </c>
      <c r="CF33">
        <v>0</v>
      </c>
      <c r="CG33">
        <v>0</v>
      </c>
      <c r="CH33">
        <v>0</v>
      </c>
      <c r="CI33">
        <v>0</v>
      </c>
      <c r="CJ33">
        <v>0</v>
      </c>
      <c r="CK33">
        <v>0</v>
      </c>
      <c r="CL33">
        <v>0</v>
      </c>
      <c r="CM33">
        <v>0</v>
      </c>
      <c r="CN33">
        <v>0</v>
      </c>
      <c r="CO33">
        <v>0</v>
      </c>
      <c r="CP33">
        <v>0</v>
      </c>
      <c r="CQ33">
        <v>0</v>
      </c>
      <c r="CR33">
        <v>0</v>
      </c>
      <c r="CS33">
        <v>0</v>
      </c>
      <c r="CT33">
        <v>0</v>
      </c>
      <c r="CU33" s="47">
        <v>0</v>
      </c>
      <c r="CV33" s="31">
        <v>0</v>
      </c>
      <c r="CW33" s="52">
        <v>17</v>
      </c>
      <c r="CX33" s="26">
        <f>+$U$10</f>
        <v>1250.0000000000032</v>
      </c>
      <c r="CY33" s="26">
        <f>+AS$10</f>
        <v>83.333325000000187</v>
      </c>
      <c r="CZ33" s="49">
        <f>+BQ$10</f>
        <v>83.333325000000187</v>
      </c>
      <c r="DA33" s="45">
        <f>+CO$10</f>
        <v>83.333324999999547</v>
      </c>
    </row>
    <row r="34" spans="1:106">
      <c r="A34" s="7" t="s">
        <v>35</v>
      </c>
      <c r="B34" s="9">
        <f t="shared" si="2"/>
        <v>1218181.7900000007</v>
      </c>
      <c r="C34" s="12">
        <f>+Arrivals!C23*A$4</f>
        <v>6266666.5099999998</v>
      </c>
      <c r="D34" s="40">
        <f t="shared" si="3"/>
        <v>5742424.0499999914</v>
      </c>
      <c r="E34" s="6">
        <f>+Patterns!C20*$D$4</f>
        <v>0</v>
      </c>
      <c r="F34" s="6">
        <f>+Patterns!D20*$D$4</f>
        <v>0</v>
      </c>
      <c r="G34" s="6">
        <f>+Patterns!E20*$D$4</f>
        <v>0</v>
      </c>
      <c r="H34" s="6">
        <f>+Patterns!F20*$D$4</f>
        <v>0</v>
      </c>
      <c r="I34" s="6">
        <f>+Patterns!G20*$D$4</f>
        <v>0</v>
      </c>
      <c r="J34" s="6">
        <f>+Patterns!H20*$D$4</f>
        <v>0</v>
      </c>
      <c r="K34" s="6">
        <f>+Patterns!I20*$D$4</f>
        <v>0</v>
      </c>
      <c r="L34" s="6">
        <f>+Patterns!J20*$D$4</f>
        <v>0</v>
      </c>
      <c r="M34" s="6">
        <f>+Patterns!K20*$D$4</f>
        <v>0</v>
      </c>
      <c r="N34" s="6">
        <f>+Patterns!L20*$D$4</f>
        <v>0</v>
      </c>
      <c r="O34" s="6">
        <f>+Patterns!M20*$D$4</f>
        <v>200</v>
      </c>
      <c r="P34" s="6">
        <f>+Patterns!N20*$D$4</f>
        <v>200</v>
      </c>
      <c r="Q34" s="6">
        <f>+Patterns!O20*$D$4</f>
        <v>200</v>
      </c>
      <c r="R34" s="6">
        <f>+Patterns!P20*$D$4</f>
        <v>200</v>
      </c>
      <c r="S34" s="6">
        <f>+Patterns!Q20*$D$4</f>
        <v>200</v>
      </c>
      <c r="T34" s="6">
        <f>+Patterns!R20*$D$4</f>
        <v>200</v>
      </c>
      <c r="U34" s="6">
        <f>+Patterns!S20*$D$4</f>
        <v>200</v>
      </c>
      <c r="V34" s="6">
        <f>+Patterns!T20*$D$4</f>
        <v>200</v>
      </c>
      <c r="W34" s="6">
        <f>+Patterns!U20*$D$4</f>
        <v>0</v>
      </c>
      <c r="X34" s="6">
        <f>+Patterns!V20*$D$4</f>
        <v>0</v>
      </c>
      <c r="Y34" s="6">
        <f>+Patterns!W20*$D$4</f>
        <v>0</v>
      </c>
      <c r="Z34" s="6">
        <f>+Patterns!X20*$D$4</f>
        <v>0</v>
      </c>
      <c r="AA34" s="6">
        <f>+Patterns!Y20*$D$4</f>
        <v>0</v>
      </c>
      <c r="AB34" s="33">
        <f>+Patterns!Z20*$D$4</f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200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 s="31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200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BX34" s="31">
        <v>0</v>
      </c>
      <c r="BY34">
        <v>0</v>
      </c>
      <c r="BZ34">
        <v>0</v>
      </c>
      <c r="CA34">
        <v>0</v>
      </c>
      <c r="CB34">
        <v>0</v>
      </c>
      <c r="CC34">
        <v>0</v>
      </c>
      <c r="CD34">
        <v>0</v>
      </c>
      <c r="CE34">
        <v>0</v>
      </c>
      <c r="CF34">
        <v>200</v>
      </c>
      <c r="CG34">
        <v>0</v>
      </c>
      <c r="CH34">
        <v>0</v>
      </c>
      <c r="CI34">
        <v>0</v>
      </c>
      <c r="CJ34">
        <v>0</v>
      </c>
      <c r="CK34">
        <v>0</v>
      </c>
      <c r="CL34">
        <v>0</v>
      </c>
      <c r="CM34">
        <v>0</v>
      </c>
      <c r="CN34">
        <v>0</v>
      </c>
      <c r="CO34">
        <v>0</v>
      </c>
      <c r="CP34">
        <v>0</v>
      </c>
      <c r="CQ34">
        <v>0</v>
      </c>
      <c r="CR34">
        <v>0</v>
      </c>
      <c r="CS34">
        <v>0</v>
      </c>
      <c r="CT34">
        <v>0</v>
      </c>
      <c r="CU34" s="47">
        <v>0</v>
      </c>
      <c r="CV34" s="31">
        <v>0</v>
      </c>
      <c r="CW34" s="52">
        <v>18</v>
      </c>
      <c r="CX34" s="26">
        <f>+$V$10</f>
        <v>0</v>
      </c>
      <c r="CY34" s="26">
        <f>+AT$10</f>
        <v>6.0524770326783533E-13</v>
      </c>
      <c r="CZ34" s="49">
        <f>+BR$10</f>
        <v>6.3434728787197093E-13</v>
      </c>
      <c r="DA34" s="45">
        <f>+CP$10</f>
        <v>6.2086553985831173E-13</v>
      </c>
    </row>
    <row r="35" spans="1:106">
      <c r="A35" s="7" t="s">
        <v>36</v>
      </c>
      <c r="B35" s="9">
        <f t="shared" si="2"/>
        <v>1268181.7900000007</v>
      </c>
      <c r="C35" s="12">
        <f>+Arrivals!C24*A$4</f>
        <v>7999999.7999999998</v>
      </c>
      <c r="D35" s="40">
        <f t="shared" si="3"/>
        <v>7010605.8399999924</v>
      </c>
      <c r="E35" s="6">
        <f>+Patterns!C21*$D$4</f>
        <v>0</v>
      </c>
      <c r="F35" s="6">
        <f>+Patterns!D21*$D$4</f>
        <v>0</v>
      </c>
      <c r="G35" s="6">
        <f>+Patterns!E21*$D$4</f>
        <v>0</v>
      </c>
      <c r="H35" s="6">
        <f>+Patterns!F21*$D$4</f>
        <v>0</v>
      </c>
      <c r="I35" s="6">
        <f>+Patterns!G21*$D$4</f>
        <v>0</v>
      </c>
      <c r="J35" s="6">
        <f>+Patterns!H21*$D$4</f>
        <v>0</v>
      </c>
      <c r="K35" s="6">
        <f>+Patterns!I21*$D$4</f>
        <v>0</v>
      </c>
      <c r="L35" s="6">
        <f>+Patterns!J21*$D$4</f>
        <v>0</v>
      </c>
      <c r="M35" s="6">
        <f>+Patterns!K21*$D$4</f>
        <v>0</v>
      </c>
      <c r="N35" s="6">
        <f>+Patterns!L21*$D$4</f>
        <v>0</v>
      </c>
      <c r="O35" s="6">
        <f>+Patterns!M21*$D$4</f>
        <v>0</v>
      </c>
      <c r="P35" s="6">
        <f>+Patterns!N21*$D$4</f>
        <v>200</v>
      </c>
      <c r="Q35" s="6">
        <f>+Patterns!O21*$D$4</f>
        <v>200</v>
      </c>
      <c r="R35" s="6">
        <f>+Patterns!P21*$D$4</f>
        <v>200</v>
      </c>
      <c r="S35" s="6">
        <f>+Patterns!Q21*$D$4</f>
        <v>200</v>
      </c>
      <c r="T35" s="6">
        <f>+Patterns!R21*$D$4</f>
        <v>200</v>
      </c>
      <c r="U35" s="6">
        <f>+Patterns!S21*$D$4</f>
        <v>200</v>
      </c>
      <c r="V35" s="6">
        <f>+Patterns!T21*$D$4</f>
        <v>200</v>
      </c>
      <c r="W35" s="6">
        <f>+Patterns!U21*$D$4</f>
        <v>200</v>
      </c>
      <c r="X35" s="6">
        <f>+Patterns!V21*$D$4</f>
        <v>0</v>
      </c>
      <c r="Y35" s="6">
        <f>+Patterns!W21*$D$4</f>
        <v>0</v>
      </c>
      <c r="Z35" s="6">
        <f>+Patterns!X21*$D$4</f>
        <v>0</v>
      </c>
      <c r="AA35" s="6">
        <f>+Patterns!Y21*$D$4</f>
        <v>0</v>
      </c>
      <c r="AB35" s="33">
        <f>+Patterns!Z21*$D$4</f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200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 s="31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200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BX35" s="31">
        <v>0</v>
      </c>
      <c r="BY35">
        <v>0</v>
      </c>
      <c r="BZ35">
        <v>0</v>
      </c>
      <c r="CA35">
        <v>0</v>
      </c>
      <c r="CB35">
        <v>0</v>
      </c>
      <c r="CC35">
        <v>0</v>
      </c>
      <c r="CD35">
        <v>0</v>
      </c>
      <c r="CE35">
        <v>0</v>
      </c>
      <c r="CF35">
        <v>0</v>
      </c>
      <c r="CG35">
        <v>200</v>
      </c>
      <c r="CH35">
        <v>0</v>
      </c>
      <c r="CI35">
        <v>0</v>
      </c>
      <c r="CJ35">
        <v>0</v>
      </c>
      <c r="CK35">
        <v>0</v>
      </c>
      <c r="CL35">
        <v>0</v>
      </c>
      <c r="CM35">
        <v>0</v>
      </c>
      <c r="CN35">
        <v>0</v>
      </c>
      <c r="CO35">
        <v>0</v>
      </c>
      <c r="CP35">
        <v>0</v>
      </c>
      <c r="CQ35">
        <v>0</v>
      </c>
      <c r="CR35">
        <v>0</v>
      </c>
      <c r="CS35">
        <v>0</v>
      </c>
      <c r="CT35">
        <v>0</v>
      </c>
      <c r="CU35" s="47">
        <v>0</v>
      </c>
      <c r="CV35" s="31">
        <v>0</v>
      </c>
      <c r="CW35" s="52">
        <v>19</v>
      </c>
      <c r="CX35" s="26">
        <f>+$W$10</f>
        <v>249.99999999999892</v>
      </c>
      <c r="CY35" s="26">
        <f>+AU$10</f>
        <v>249.99999999999852</v>
      </c>
      <c r="CZ35" s="49">
        <f>+BS$10</f>
        <v>249.99999999999849</v>
      </c>
      <c r="DA35" s="45">
        <f>+CQ$10</f>
        <v>249.99999999999855</v>
      </c>
    </row>
    <row r="36" spans="1:106">
      <c r="A36" s="7" t="s">
        <v>37</v>
      </c>
      <c r="B36" s="9">
        <f t="shared" si="2"/>
        <v>1268181.7900000005</v>
      </c>
      <c r="C36" s="12">
        <f>+Arrivals!C25*A$4</f>
        <v>10133333.08</v>
      </c>
      <c r="D36" s="40">
        <f t="shared" si="3"/>
        <v>8278787.6299999934</v>
      </c>
      <c r="E36" s="6">
        <f>+Patterns!C22*$D$4</f>
        <v>0</v>
      </c>
      <c r="F36" s="6">
        <f>+Patterns!D22*$D$4</f>
        <v>0</v>
      </c>
      <c r="G36" s="6">
        <f>+Patterns!E22*$D$4</f>
        <v>0</v>
      </c>
      <c r="H36" s="6">
        <f>+Patterns!F22*$D$4</f>
        <v>0</v>
      </c>
      <c r="I36" s="6">
        <f>+Patterns!G22*$D$4</f>
        <v>0</v>
      </c>
      <c r="J36" s="6">
        <f>+Patterns!H22*$D$4</f>
        <v>0</v>
      </c>
      <c r="K36" s="6">
        <f>+Patterns!I22*$D$4</f>
        <v>0</v>
      </c>
      <c r="L36" s="6">
        <f>+Patterns!J22*$D$4</f>
        <v>0</v>
      </c>
      <c r="M36" s="6">
        <f>+Patterns!K22*$D$4</f>
        <v>0</v>
      </c>
      <c r="N36" s="6">
        <f>+Patterns!L22*$D$4</f>
        <v>0</v>
      </c>
      <c r="O36" s="6">
        <f>+Patterns!M22*$D$4</f>
        <v>0</v>
      </c>
      <c r="P36" s="6">
        <f>+Patterns!N22*$D$4</f>
        <v>0</v>
      </c>
      <c r="Q36" s="6">
        <f>+Patterns!O22*$D$4</f>
        <v>200</v>
      </c>
      <c r="R36" s="6">
        <f>+Patterns!P22*$D$4</f>
        <v>200</v>
      </c>
      <c r="S36" s="6">
        <f>+Patterns!Q22*$D$4</f>
        <v>200</v>
      </c>
      <c r="T36" s="6">
        <f>+Patterns!R22*$D$4</f>
        <v>200</v>
      </c>
      <c r="U36" s="6">
        <f>+Patterns!S22*$D$4</f>
        <v>200</v>
      </c>
      <c r="V36" s="6">
        <f>+Patterns!T22*$D$4</f>
        <v>200</v>
      </c>
      <c r="W36" s="6">
        <f>+Patterns!U22*$D$4</f>
        <v>200</v>
      </c>
      <c r="X36" s="6">
        <f>+Patterns!V22*$D$4</f>
        <v>200</v>
      </c>
      <c r="Y36" s="6">
        <f>+Patterns!W22*$D$4</f>
        <v>0</v>
      </c>
      <c r="Z36" s="6">
        <f>+Patterns!X22*$D$4</f>
        <v>0</v>
      </c>
      <c r="AA36" s="6">
        <f>+Patterns!Y22*$D$4</f>
        <v>0</v>
      </c>
      <c r="AB36" s="33">
        <f>+Patterns!Z22*$D$4</f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200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 s="31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200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BX36" s="31">
        <v>0</v>
      </c>
      <c r="BY36">
        <v>0</v>
      </c>
      <c r="BZ36">
        <v>0</v>
      </c>
      <c r="CA36">
        <v>0</v>
      </c>
      <c r="CB36">
        <v>0</v>
      </c>
      <c r="CC36">
        <v>0</v>
      </c>
      <c r="CD36">
        <v>0</v>
      </c>
      <c r="CE36">
        <v>0</v>
      </c>
      <c r="CF36">
        <v>0</v>
      </c>
      <c r="CG36">
        <v>0</v>
      </c>
      <c r="CH36">
        <v>200</v>
      </c>
      <c r="CI36">
        <v>0</v>
      </c>
      <c r="CJ36">
        <v>0</v>
      </c>
      <c r="CK36">
        <v>0</v>
      </c>
      <c r="CL36">
        <v>0</v>
      </c>
      <c r="CM36">
        <v>0</v>
      </c>
      <c r="CN36">
        <v>0</v>
      </c>
      <c r="CO36">
        <v>0</v>
      </c>
      <c r="CP36">
        <v>0</v>
      </c>
      <c r="CQ36">
        <v>0</v>
      </c>
      <c r="CR36">
        <v>0</v>
      </c>
      <c r="CS36">
        <v>0</v>
      </c>
      <c r="CT36">
        <v>0</v>
      </c>
      <c r="CU36" s="47">
        <v>0</v>
      </c>
      <c r="CV36" s="31">
        <v>0</v>
      </c>
      <c r="CW36" s="52">
        <v>20</v>
      </c>
      <c r="CX36" s="26">
        <f>+$X$10</f>
        <v>0</v>
      </c>
      <c r="CY36" s="26">
        <f>+AV$10</f>
        <v>0</v>
      </c>
      <c r="CZ36" s="49">
        <f>+BT$10</f>
        <v>0</v>
      </c>
      <c r="DA36" s="45">
        <f>+CR$10</f>
        <v>1.2116903504194741E-27</v>
      </c>
    </row>
    <row r="37" spans="1:106">
      <c r="A37" s="7" t="s">
        <v>38</v>
      </c>
      <c r="B37" s="9">
        <f t="shared" si="2"/>
        <v>1268181.7900000007</v>
      </c>
      <c r="C37" s="12">
        <f>+Arrivals!C26*A$4</f>
        <v>11999999.700000001</v>
      </c>
      <c r="D37" s="40">
        <f t="shared" si="3"/>
        <v>9546969.4199999943</v>
      </c>
      <c r="E37" s="6">
        <f>+Patterns!C23*$D$4</f>
        <v>0</v>
      </c>
      <c r="F37" s="6">
        <f>+Patterns!D23*$D$4</f>
        <v>0</v>
      </c>
      <c r="G37" s="6">
        <f>+Patterns!E23*$D$4</f>
        <v>0</v>
      </c>
      <c r="H37" s="6">
        <f>+Patterns!F23*$D$4</f>
        <v>0</v>
      </c>
      <c r="I37" s="6">
        <f>+Patterns!G23*$D$4</f>
        <v>0</v>
      </c>
      <c r="J37" s="6">
        <f>+Patterns!H23*$D$4</f>
        <v>0</v>
      </c>
      <c r="K37" s="6">
        <f>+Patterns!I23*$D$4</f>
        <v>0</v>
      </c>
      <c r="L37" s="6">
        <f>+Patterns!J23*$D$4</f>
        <v>0</v>
      </c>
      <c r="M37" s="6">
        <f>+Patterns!K23*$D$4</f>
        <v>0</v>
      </c>
      <c r="N37" s="6">
        <f>+Patterns!L23*$D$4</f>
        <v>0</v>
      </c>
      <c r="O37" s="6">
        <f>+Patterns!M23*$D$4</f>
        <v>0</v>
      </c>
      <c r="P37" s="6">
        <f>+Patterns!N23*$D$4</f>
        <v>0</v>
      </c>
      <c r="Q37" s="6">
        <f>+Patterns!O23*$D$4</f>
        <v>0</v>
      </c>
      <c r="R37" s="6">
        <f>+Patterns!P23*$D$4</f>
        <v>200</v>
      </c>
      <c r="S37" s="6">
        <f>+Patterns!Q23*$D$4</f>
        <v>200</v>
      </c>
      <c r="T37" s="6">
        <f>+Patterns!R23*$D$4</f>
        <v>200</v>
      </c>
      <c r="U37" s="6">
        <f>+Patterns!S23*$D$4</f>
        <v>200</v>
      </c>
      <c r="V37" s="6">
        <f>+Patterns!T23*$D$4</f>
        <v>200</v>
      </c>
      <c r="W37" s="6">
        <f>+Patterns!U23*$D$4</f>
        <v>200</v>
      </c>
      <c r="X37" s="6">
        <f>+Patterns!V23*$D$4</f>
        <v>200</v>
      </c>
      <c r="Y37" s="6">
        <f>+Patterns!W23*$D$4</f>
        <v>200</v>
      </c>
      <c r="Z37" s="6">
        <f>+Patterns!X23*$D$4</f>
        <v>0</v>
      </c>
      <c r="AA37" s="6">
        <f>+Patterns!Y23*$D$4</f>
        <v>0</v>
      </c>
      <c r="AB37" s="33">
        <f>+Patterns!Z23*$D$4</f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200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 s="31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200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BX37" s="31">
        <v>0</v>
      </c>
      <c r="BY37">
        <v>0</v>
      </c>
      <c r="BZ37">
        <v>0</v>
      </c>
      <c r="CA37">
        <v>0</v>
      </c>
      <c r="CB37">
        <v>0</v>
      </c>
      <c r="CC37">
        <v>0</v>
      </c>
      <c r="CD37">
        <v>0</v>
      </c>
      <c r="CE37">
        <v>0</v>
      </c>
      <c r="CF37">
        <v>0</v>
      </c>
      <c r="CG37">
        <v>0</v>
      </c>
      <c r="CH37">
        <v>0</v>
      </c>
      <c r="CI37">
        <v>200</v>
      </c>
      <c r="CJ37">
        <v>0</v>
      </c>
      <c r="CK37">
        <v>0</v>
      </c>
      <c r="CL37">
        <v>0</v>
      </c>
      <c r="CM37">
        <v>0</v>
      </c>
      <c r="CN37">
        <v>0</v>
      </c>
      <c r="CO37">
        <v>0</v>
      </c>
      <c r="CP37">
        <v>0</v>
      </c>
      <c r="CQ37">
        <v>0</v>
      </c>
      <c r="CR37">
        <v>0</v>
      </c>
      <c r="CS37">
        <v>0</v>
      </c>
      <c r="CT37">
        <v>0</v>
      </c>
      <c r="CU37" s="47">
        <v>0</v>
      </c>
      <c r="CV37" s="31">
        <v>0</v>
      </c>
      <c r="CW37" s="52">
        <v>21</v>
      </c>
      <c r="CX37" s="26">
        <f>+$Y$10</f>
        <v>3.0292258760486853E-28</v>
      </c>
      <c r="CY37" s="26">
        <f>+AW$10</f>
        <v>0</v>
      </c>
      <c r="CZ37" s="49">
        <f>+BU$10</f>
        <v>0</v>
      </c>
      <c r="DA37" s="45">
        <f>+CS$10</f>
        <v>8.0779356694631609E-28</v>
      </c>
    </row>
    <row r="38" spans="1:106">
      <c r="A38" s="7" t="s">
        <v>39</v>
      </c>
      <c r="B38" s="9">
        <f t="shared" si="2"/>
        <v>1268181.7900000007</v>
      </c>
      <c r="C38" s="12">
        <f>+Arrivals!C27*A$4</f>
        <v>12533333.02</v>
      </c>
      <c r="D38" s="40">
        <f t="shared" si="3"/>
        <v>10815151.209999995</v>
      </c>
      <c r="E38" s="6">
        <f>+Patterns!C24*$D$4</f>
        <v>0</v>
      </c>
      <c r="F38" s="6">
        <f>+Patterns!D24*$D$4</f>
        <v>0</v>
      </c>
      <c r="G38" s="6">
        <f>+Patterns!E24*$D$4</f>
        <v>0</v>
      </c>
      <c r="H38" s="6">
        <f>+Patterns!F24*$D$4</f>
        <v>0</v>
      </c>
      <c r="I38" s="6">
        <f>+Patterns!G24*$D$4</f>
        <v>0</v>
      </c>
      <c r="J38" s="6">
        <f>+Patterns!H24*$D$4</f>
        <v>0</v>
      </c>
      <c r="K38" s="6">
        <f>+Patterns!I24*$D$4</f>
        <v>0</v>
      </c>
      <c r="L38" s="6">
        <f>+Patterns!J24*$D$4</f>
        <v>0</v>
      </c>
      <c r="M38" s="6">
        <f>+Patterns!K24*$D$4</f>
        <v>0</v>
      </c>
      <c r="N38" s="6">
        <f>+Patterns!L24*$D$4</f>
        <v>0</v>
      </c>
      <c r="O38" s="6">
        <f>+Patterns!M24*$D$4</f>
        <v>0</v>
      </c>
      <c r="P38" s="6">
        <f>+Patterns!N24*$D$4</f>
        <v>0</v>
      </c>
      <c r="Q38" s="6">
        <f>+Patterns!O24*$D$4</f>
        <v>0</v>
      </c>
      <c r="R38" s="6">
        <f>+Patterns!P24*$D$4</f>
        <v>0</v>
      </c>
      <c r="S38" s="6">
        <f>+Patterns!Q24*$D$4</f>
        <v>200</v>
      </c>
      <c r="T38" s="6">
        <f>+Patterns!R24*$D$4</f>
        <v>200</v>
      </c>
      <c r="U38" s="6">
        <f>+Patterns!S24*$D$4</f>
        <v>200</v>
      </c>
      <c r="V38" s="6">
        <f>+Patterns!T24*$D$4</f>
        <v>200</v>
      </c>
      <c r="W38" s="6">
        <f>+Patterns!U24*$D$4</f>
        <v>200</v>
      </c>
      <c r="X38" s="6">
        <f>+Patterns!V24*$D$4</f>
        <v>200</v>
      </c>
      <c r="Y38" s="6">
        <f>+Patterns!W24*$D$4</f>
        <v>200</v>
      </c>
      <c r="Z38" s="6">
        <f>+Patterns!X24*$D$4</f>
        <v>200</v>
      </c>
      <c r="AA38" s="6">
        <f>+Patterns!Y24*$D$4</f>
        <v>0</v>
      </c>
      <c r="AB38" s="33">
        <f>+Patterns!Z24*$D$4</f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200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 s="31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200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BX38" s="31">
        <v>0</v>
      </c>
      <c r="BY38">
        <v>0</v>
      </c>
      <c r="BZ38">
        <v>0</v>
      </c>
      <c r="CA38">
        <v>0</v>
      </c>
      <c r="CB38">
        <v>0</v>
      </c>
      <c r="CC38">
        <v>0</v>
      </c>
      <c r="CD38">
        <v>0</v>
      </c>
      <c r="CE38">
        <v>0</v>
      </c>
      <c r="CF38">
        <v>0</v>
      </c>
      <c r="CG38">
        <v>0</v>
      </c>
      <c r="CH38">
        <v>0</v>
      </c>
      <c r="CI38">
        <v>0</v>
      </c>
      <c r="CJ38">
        <v>200</v>
      </c>
      <c r="CK38">
        <v>0</v>
      </c>
      <c r="CL38">
        <v>0</v>
      </c>
      <c r="CM38">
        <v>0</v>
      </c>
      <c r="CN38">
        <v>0</v>
      </c>
      <c r="CO38">
        <v>0</v>
      </c>
      <c r="CP38">
        <v>0</v>
      </c>
      <c r="CQ38">
        <v>0</v>
      </c>
      <c r="CR38">
        <v>0</v>
      </c>
      <c r="CS38">
        <v>0</v>
      </c>
      <c r="CT38">
        <v>0</v>
      </c>
      <c r="CU38" s="47">
        <v>0</v>
      </c>
      <c r="CV38" s="31">
        <v>0</v>
      </c>
      <c r="CW38" s="52">
        <v>22</v>
      </c>
      <c r="CX38" s="26">
        <f>+$Z$10</f>
        <v>0</v>
      </c>
      <c r="CY38" s="26">
        <f>+AX$10</f>
        <v>0</v>
      </c>
      <c r="CZ38" s="49">
        <f>+BV$10</f>
        <v>0</v>
      </c>
      <c r="DA38" s="45">
        <f>+CT$10</f>
        <v>0</v>
      </c>
    </row>
    <row r="39" spans="1:106">
      <c r="A39" s="7" t="s">
        <v>40</v>
      </c>
      <c r="B39" s="9">
        <f t="shared" si="2"/>
        <v>1268181.79</v>
      </c>
      <c r="C39" s="12">
        <f>+Arrivals!C28*A$4</f>
        <v>13199999.67</v>
      </c>
      <c r="D39" s="40">
        <f t="shared" si="3"/>
        <v>12083332.999999996</v>
      </c>
      <c r="E39" s="6">
        <f>+Patterns!C25*$D$4</f>
        <v>0</v>
      </c>
      <c r="F39" s="6">
        <f>+Patterns!D25*$D$4</f>
        <v>0</v>
      </c>
      <c r="G39" s="6">
        <f>+Patterns!E25*$D$4</f>
        <v>0</v>
      </c>
      <c r="H39" s="6">
        <f>+Patterns!F25*$D$4</f>
        <v>0</v>
      </c>
      <c r="I39" s="6">
        <f>+Patterns!G25*$D$4</f>
        <v>0</v>
      </c>
      <c r="J39" s="6">
        <f>+Patterns!H25*$D$4</f>
        <v>0</v>
      </c>
      <c r="K39" s="6">
        <f>+Patterns!I25*$D$4</f>
        <v>0</v>
      </c>
      <c r="L39" s="6">
        <f>+Patterns!J25*$D$4</f>
        <v>0</v>
      </c>
      <c r="M39" s="6">
        <f>+Patterns!K25*$D$4</f>
        <v>0</v>
      </c>
      <c r="N39" s="6">
        <f>+Patterns!L25*$D$4</f>
        <v>0</v>
      </c>
      <c r="O39" s="6">
        <f>+Patterns!M25*$D$4</f>
        <v>0</v>
      </c>
      <c r="P39" s="6">
        <f>+Patterns!N25*$D$4</f>
        <v>0</v>
      </c>
      <c r="Q39" s="6">
        <f>+Patterns!O25*$D$4</f>
        <v>0</v>
      </c>
      <c r="R39" s="6">
        <f>+Patterns!P25*$D$4</f>
        <v>0</v>
      </c>
      <c r="S39" s="6">
        <f>+Patterns!Q25*$D$4</f>
        <v>0</v>
      </c>
      <c r="T39" s="6">
        <f>+Patterns!R25*$D$4</f>
        <v>200</v>
      </c>
      <c r="U39" s="6">
        <f>+Patterns!S25*$D$4</f>
        <v>200</v>
      </c>
      <c r="V39" s="6">
        <f>+Patterns!T25*$D$4</f>
        <v>200</v>
      </c>
      <c r="W39" s="6">
        <f>+Patterns!U25*$D$4</f>
        <v>200</v>
      </c>
      <c r="X39" s="6">
        <f>+Patterns!V25*$D$4</f>
        <v>200</v>
      </c>
      <c r="Y39" s="6">
        <f>+Patterns!W25*$D$4</f>
        <v>200</v>
      </c>
      <c r="Z39" s="6">
        <f>+Patterns!X25*$D$4</f>
        <v>200</v>
      </c>
      <c r="AA39" s="6">
        <f>+Patterns!Y25*$D$4</f>
        <v>200</v>
      </c>
      <c r="AB39" s="33">
        <f>+Patterns!Z25*$D$4</f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200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 s="31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200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BX39" s="31">
        <v>0</v>
      </c>
      <c r="BY39">
        <v>0</v>
      </c>
      <c r="BZ39">
        <v>0</v>
      </c>
      <c r="CA39">
        <v>0</v>
      </c>
      <c r="CB39">
        <v>0</v>
      </c>
      <c r="CC39">
        <v>0</v>
      </c>
      <c r="CD39">
        <v>0</v>
      </c>
      <c r="CE39">
        <v>0</v>
      </c>
      <c r="CF39">
        <v>0</v>
      </c>
      <c r="CG39">
        <v>0</v>
      </c>
      <c r="CH39">
        <v>0</v>
      </c>
      <c r="CI39">
        <v>0</v>
      </c>
      <c r="CJ39">
        <v>0</v>
      </c>
      <c r="CK39">
        <v>200</v>
      </c>
      <c r="CL39">
        <v>0</v>
      </c>
      <c r="CM39">
        <v>0</v>
      </c>
      <c r="CN39">
        <v>0</v>
      </c>
      <c r="CO39">
        <v>0</v>
      </c>
      <c r="CP39">
        <v>0</v>
      </c>
      <c r="CQ39">
        <v>0</v>
      </c>
      <c r="CR39">
        <v>0</v>
      </c>
      <c r="CS39">
        <v>0</v>
      </c>
      <c r="CT39">
        <v>0</v>
      </c>
      <c r="CU39" s="47">
        <v>0</v>
      </c>
      <c r="CV39" s="31">
        <v>0</v>
      </c>
      <c r="CW39" s="52">
        <v>23</v>
      </c>
      <c r="CX39" s="26">
        <f>+$AA$10</f>
        <v>0</v>
      </c>
      <c r="CY39" s="26">
        <f>+AY$10</f>
        <v>0</v>
      </c>
      <c r="CZ39" s="49">
        <f>+BW$10</f>
        <v>0</v>
      </c>
      <c r="DA39" s="45">
        <f>+CU$10</f>
        <v>0</v>
      </c>
    </row>
    <row r="40" spans="1:106">
      <c r="A40" s="7" t="s">
        <v>41</v>
      </c>
      <c r="B40" s="9">
        <f t="shared" si="2"/>
        <v>1250000.0000000021</v>
      </c>
      <c r="C40" s="12">
        <f>+Arrivals!C29*A$4</f>
        <v>13333333</v>
      </c>
      <c r="D40" s="40">
        <f t="shared" si="3"/>
        <v>13333332.999999998</v>
      </c>
      <c r="E40" s="6">
        <f>+Patterns!C26*$D$4</f>
        <v>0</v>
      </c>
      <c r="F40" s="6">
        <f>+Patterns!D26*$D$4</f>
        <v>0</v>
      </c>
      <c r="G40" s="6">
        <f>+Patterns!E26*$D$4</f>
        <v>0</v>
      </c>
      <c r="H40" s="6">
        <f>+Patterns!F26*$D$4</f>
        <v>0</v>
      </c>
      <c r="I40" s="6">
        <f>+Patterns!G26*$D$4</f>
        <v>0</v>
      </c>
      <c r="J40" s="6">
        <f>+Patterns!H26*$D$4</f>
        <v>0</v>
      </c>
      <c r="K40" s="6">
        <f>+Patterns!I26*$D$4</f>
        <v>0</v>
      </c>
      <c r="L40" s="6">
        <f>+Patterns!J26*$D$4</f>
        <v>0</v>
      </c>
      <c r="M40" s="6">
        <f>+Patterns!K26*$D$4</f>
        <v>0</v>
      </c>
      <c r="N40" s="6">
        <f>+Patterns!L26*$D$4</f>
        <v>0</v>
      </c>
      <c r="O40" s="6">
        <f>+Patterns!M26*$D$4</f>
        <v>0</v>
      </c>
      <c r="P40" s="6">
        <f>+Patterns!N26*$D$4</f>
        <v>0</v>
      </c>
      <c r="Q40" s="6">
        <f>+Patterns!O26*$D$4</f>
        <v>0</v>
      </c>
      <c r="R40" s="6">
        <f>+Patterns!P26*$D$4</f>
        <v>0</v>
      </c>
      <c r="S40" s="6">
        <f>+Patterns!Q26*$D$4</f>
        <v>0</v>
      </c>
      <c r="T40" s="6">
        <f>+Patterns!R26*$D$4</f>
        <v>0</v>
      </c>
      <c r="U40" s="6">
        <f>+Patterns!S26*$D$4</f>
        <v>200</v>
      </c>
      <c r="V40" s="6">
        <f>+Patterns!T26*$D$4</f>
        <v>200</v>
      </c>
      <c r="W40" s="6">
        <f>+Patterns!U26*$D$4</f>
        <v>200</v>
      </c>
      <c r="X40" s="6">
        <f>+Patterns!V26*$D$4</f>
        <v>200</v>
      </c>
      <c r="Y40" s="6">
        <f>+Patterns!W26*$D$4</f>
        <v>200</v>
      </c>
      <c r="Z40" s="6">
        <f>+Patterns!X26*$D$4</f>
        <v>200</v>
      </c>
      <c r="AA40" s="6">
        <f>+Patterns!Y26*$D$4</f>
        <v>200</v>
      </c>
      <c r="AB40" s="33">
        <f>+Patterns!Z26*$D$4</f>
        <v>200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200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 s="31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200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BX40" s="31">
        <v>0</v>
      </c>
      <c r="BY40">
        <v>0</v>
      </c>
      <c r="BZ40">
        <v>0</v>
      </c>
      <c r="CA40">
        <v>0</v>
      </c>
      <c r="CB40">
        <v>0</v>
      </c>
      <c r="CC40">
        <v>0</v>
      </c>
      <c r="CD40">
        <v>0</v>
      </c>
      <c r="CE40">
        <v>0</v>
      </c>
      <c r="CF40">
        <v>0</v>
      </c>
      <c r="CG40">
        <v>0</v>
      </c>
      <c r="CH40">
        <v>0</v>
      </c>
      <c r="CI40">
        <v>0</v>
      </c>
      <c r="CJ40">
        <v>0</v>
      </c>
      <c r="CK40">
        <v>0</v>
      </c>
      <c r="CL40">
        <v>200</v>
      </c>
      <c r="CM40">
        <v>0</v>
      </c>
      <c r="CN40">
        <v>0</v>
      </c>
      <c r="CO40">
        <v>0</v>
      </c>
      <c r="CP40">
        <v>0</v>
      </c>
      <c r="CQ40">
        <v>0</v>
      </c>
      <c r="CR40">
        <v>0</v>
      </c>
      <c r="CS40">
        <v>0</v>
      </c>
      <c r="CT40">
        <v>0</v>
      </c>
      <c r="CU40" s="47">
        <v>0</v>
      </c>
      <c r="CV40" s="31">
        <v>0</v>
      </c>
      <c r="CW40" s="52">
        <v>24</v>
      </c>
      <c r="CX40" s="26">
        <f>+$AB$10</f>
        <v>0</v>
      </c>
      <c r="CY40" s="26">
        <f>+AZ$10</f>
        <v>0</v>
      </c>
      <c r="CZ40" s="49">
        <f>+BX$10</f>
        <v>0</v>
      </c>
      <c r="DA40" s="45">
        <f>+CV$10</f>
        <v>0</v>
      </c>
    </row>
    <row r="41" spans="1:106">
      <c r="A41" s="7" t="s">
        <v>97</v>
      </c>
      <c r="B41" s="9">
        <f>SUM(B17:B40)</f>
        <v>13333332.999999998</v>
      </c>
      <c r="C41" s="12">
        <f>+$A$4</f>
        <v>13333333</v>
      </c>
      <c r="D41" s="40">
        <f>+D40</f>
        <v>13333332.999999998</v>
      </c>
      <c r="E41">
        <f>SUM(E17:E40)</f>
        <v>1600</v>
      </c>
      <c r="F41">
        <f t="shared" ref="F41:BA41" si="4">SUM(F17:F40)</f>
        <v>1600</v>
      </c>
      <c r="G41">
        <f t="shared" si="4"/>
        <v>1600</v>
      </c>
      <c r="H41">
        <f t="shared" si="4"/>
        <v>1600</v>
      </c>
      <c r="I41">
        <f t="shared" si="4"/>
        <v>1600</v>
      </c>
      <c r="J41">
        <f t="shared" si="4"/>
        <v>1600</v>
      </c>
      <c r="K41">
        <f t="shared" si="4"/>
        <v>1600</v>
      </c>
      <c r="L41">
        <f t="shared" si="4"/>
        <v>1600</v>
      </c>
      <c r="M41">
        <f t="shared" si="4"/>
        <v>1600</v>
      </c>
      <c r="N41">
        <f t="shared" si="4"/>
        <v>1600</v>
      </c>
      <c r="O41">
        <f t="shared" si="4"/>
        <v>1600</v>
      </c>
      <c r="P41">
        <f t="shared" si="4"/>
        <v>1600</v>
      </c>
      <c r="Q41">
        <f t="shared" si="4"/>
        <v>1600</v>
      </c>
      <c r="R41">
        <f t="shared" si="4"/>
        <v>1600</v>
      </c>
      <c r="S41">
        <f t="shared" si="4"/>
        <v>1600</v>
      </c>
      <c r="T41">
        <f t="shared" si="4"/>
        <v>1600</v>
      </c>
      <c r="U41">
        <f t="shared" si="4"/>
        <v>1600</v>
      </c>
      <c r="V41">
        <f t="shared" si="4"/>
        <v>1600</v>
      </c>
      <c r="W41">
        <f t="shared" si="4"/>
        <v>1600</v>
      </c>
      <c r="X41">
        <f t="shared" si="4"/>
        <v>1600</v>
      </c>
      <c r="Y41">
        <f t="shared" si="4"/>
        <v>1600</v>
      </c>
      <c r="Z41">
        <f t="shared" si="4"/>
        <v>1600</v>
      </c>
      <c r="AA41">
        <f t="shared" si="4"/>
        <v>1600</v>
      </c>
      <c r="AB41" s="31">
        <f t="shared" si="4"/>
        <v>1600</v>
      </c>
      <c r="AC41">
        <f t="shared" si="4"/>
        <v>200</v>
      </c>
      <c r="AD41">
        <f t="shared" si="4"/>
        <v>200</v>
      </c>
      <c r="AE41">
        <f t="shared" si="4"/>
        <v>200</v>
      </c>
      <c r="AF41">
        <f t="shared" si="4"/>
        <v>200</v>
      </c>
      <c r="AG41">
        <f t="shared" si="4"/>
        <v>200</v>
      </c>
      <c r="AH41">
        <f t="shared" si="4"/>
        <v>200</v>
      </c>
      <c r="AI41">
        <f t="shared" si="4"/>
        <v>200</v>
      </c>
      <c r="AJ41">
        <f t="shared" si="4"/>
        <v>200</v>
      </c>
      <c r="AK41">
        <f t="shared" si="4"/>
        <v>200</v>
      </c>
      <c r="AL41">
        <f t="shared" si="4"/>
        <v>200</v>
      </c>
      <c r="AM41">
        <f t="shared" si="4"/>
        <v>200</v>
      </c>
      <c r="AN41">
        <f t="shared" si="4"/>
        <v>200</v>
      </c>
      <c r="AO41">
        <f t="shared" si="4"/>
        <v>200</v>
      </c>
      <c r="AP41">
        <f t="shared" si="4"/>
        <v>200</v>
      </c>
      <c r="AQ41">
        <f t="shared" si="4"/>
        <v>200</v>
      </c>
      <c r="AR41">
        <f t="shared" si="4"/>
        <v>200</v>
      </c>
      <c r="AS41">
        <f t="shared" si="4"/>
        <v>200</v>
      </c>
      <c r="AT41">
        <f t="shared" si="4"/>
        <v>200</v>
      </c>
      <c r="AU41">
        <f t="shared" si="4"/>
        <v>200</v>
      </c>
      <c r="AV41">
        <f t="shared" si="4"/>
        <v>200</v>
      </c>
      <c r="AW41">
        <f t="shared" si="4"/>
        <v>200</v>
      </c>
      <c r="AX41">
        <f t="shared" si="4"/>
        <v>200</v>
      </c>
      <c r="AY41">
        <f t="shared" si="4"/>
        <v>200</v>
      </c>
      <c r="AZ41" s="31">
        <f t="shared" si="4"/>
        <v>200</v>
      </c>
      <c r="BA41">
        <f t="shared" si="4"/>
        <v>200</v>
      </c>
      <c r="BB41">
        <f t="shared" ref="BB41:CV41" si="5">SUM(BB17:BB40)</f>
        <v>200</v>
      </c>
      <c r="BC41">
        <f t="shared" si="5"/>
        <v>200</v>
      </c>
      <c r="BD41">
        <f t="shared" si="5"/>
        <v>200</v>
      </c>
      <c r="BE41">
        <f t="shared" si="5"/>
        <v>200</v>
      </c>
      <c r="BF41">
        <f t="shared" si="5"/>
        <v>200</v>
      </c>
      <c r="BG41">
        <f t="shared" si="5"/>
        <v>200</v>
      </c>
      <c r="BH41">
        <f t="shared" si="5"/>
        <v>200</v>
      </c>
      <c r="BI41">
        <f t="shared" si="5"/>
        <v>200</v>
      </c>
      <c r="BJ41">
        <f t="shared" si="5"/>
        <v>200</v>
      </c>
      <c r="BK41">
        <f t="shared" si="5"/>
        <v>200</v>
      </c>
      <c r="BL41">
        <f t="shared" si="5"/>
        <v>200</v>
      </c>
      <c r="BM41">
        <f t="shared" si="5"/>
        <v>200</v>
      </c>
      <c r="BN41">
        <f t="shared" si="5"/>
        <v>200</v>
      </c>
      <c r="BO41">
        <f t="shared" si="5"/>
        <v>200</v>
      </c>
      <c r="BP41">
        <f t="shared" si="5"/>
        <v>200</v>
      </c>
      <c r="BQ41">
        <f t="shared" si="5"/>
        <v>200</v>
      </c>
      <c r="BR41">
        <f t="shared" si="5"/>
        <v>200</v>
      </c>
      <c r="BS41">
        <f t="shared" si="5"/>
        <v>200</v>
      </c>
      <c r="BT41">
        <f t="shared" si="5"/>
        <v>200</v>
      </c>
      <c r="BU41">
        <f t="shared" si="5"/>
        <v>200</v>
      </c>
      <c r="BV41">
        <f t="shared" si="5"/>
        <v>200</v>
      </c>
      <c r="BW41">
        <f t="shared" si="5"/>
        <v>200</v>
      </c>
      <c r="BX41" s="31">
        <f t="shared" si="5"/>
        <v>200</v>
      </c>
      <c r="BY41">
        <f t="shared" si="5"/>
        <v>200</v>
      </c>
      <c r="BZ41">
        <f t="shared" si="5"/>
        <v>200</v>
      </c>
      <c r="CA41">
        <f t="shared" si="5"/>
        <v>200</v>
      </c>
      <c r="CB41">
        <f t="shared" si="5"/>
        <v>200</v>
      </c>
      <c r="CC41">
        <f t="shared" si="5"/>
        <v>200</v>
      </c>
      <c r="CD41">
        <f t="shared" si="5"/>
        <v>200</v>
      </c>
      <c r="CE41">
        <f t="shared" si="5"/>
        <v>200</v>
      </c>
      <c r="CF41">
        <f t="shared" si="5"/>
        <v>200</v>
      </c>
      <c r="CG41">
        <f t="shared" si="5"/>
        <v>200</v>
      </c>
      <c r="CH41">
        <f t="shared" si="5"/>
        <v>200</v>
      </c>
      <c r="CI41">
        <f t="shared" si="5"/>
        <v>200</v>
      </c>
      <c r="CJ41">
        <f t="shared" si="5"/>
        <v>200</v>
      </c>
      <c r="CK41">
        <f t="shared" si="5"/>
        <v>200</v>
      </c>
      <c r="CL41">
        <f t="shared" si="5"/>
        <v>200</v>
      </c>
      <c r="CM41">
        <f t="shared" si="5"/>
        <v>200</v>
      </c>
      <c r="CN41">
        <f t="shared" si="5"/>
        <v>200</v>
      </c>
      <c r="CO41">
        <f t="shared" si="5"/>
        <v>200</v>
      </c>
      <c r="CP41">
        <f t="shared" si="5"/>
        <v>200</v>
      </c>
      <c r="CQ41">
        <f t="shared" si="5"/>
        <v>200</v>
      </c>
      <c r="CR41">
        <f t="shared" si="5"/>
        <v>200</v>
      </c>
      <c r="CS41">
        <f t="shared" si="5"/>
        <v>200</v>
      </c>
      <c r="CT41">
        <f t="shared" si="5"/>
        <v>200</v>
      </c>
      <c r="CU41" s="47">
        <f t="shared" si="5"/>
        <v>200</v>
      </c>
      <c r="CV41" s="31">
        <f t="shared" si="5"/>
        <v>200</v>
      </c>
    </row>
    <row r="44" spans="1:106">
      <c r="A44" s="22"/>
      <c r="B44" s="35" t="s">
        <v>254</v>
      </c>
      <c r="C44" s="24"/>
      <c r="D44" s="32" t="s">
        <v>177</v>
      </c>
      <c r="E44" t="s">
        <v>122</v>
      </c>
      <c r="W44" s="26"/>
      <c r="AC44" s="28" t="s">
        <v>147</v>
      </c>
      <c r="BA44" t="s">
        <v>148</v>
      </c>
      <c r="BY44" s="28" t="s">
        <v>260</v>
      </c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W44" s="48" t="s">
        <v>42</v>
      </c>
      <c r="CX44" s="28" t="s">
        <v>310</v>
      </c>
      <c r="DA44" s="44"/>
    </row>
    <row r="45" spans="1:106" s="2" customFormat="1">
      <c r="A45" s="41"/>
      <c r="B45" s="42">
        <f>+$A$6*$B$4</f>
        <v>2000000</v>
      </c>
      <c r="C45" s="24"/>
      <c r="D45" s="32" t="s">
        <v>78</v>
      </c>
      <c r="E45" s="2" t="s">
        <v>180</v>
      </c>
      <c r="F45" s="2" t="s">
        <v>181</v>
      </c>
      <c r="G45" s="2" t="s">
        <v>182</v>
      </c>
      <c r="H45" s="2" t="s">
        <v>183</v>
      </c>
      <c r="I45" s="2" t="s">
        <v>184</v>
      </c>
      <c r="J45" s="2" t="s">
        <v>185</v>
      </c>
      <c r="K45" s="2" t="s">
        <v>186</v>
      </c>
      <c r="L45" s="2" t="s">
        <v>187</v>
      </c>
      <c r="M45" s="2" t="s">
        <v>188</v>
      </c>
      <c r="N45" s="2" t="s">
        <v>189</v>
      </c>
      <c r="O45" s="2" t="s">
        <v>190</v>
      </c>
      <c r="P45" s="2" t="s">
        <v>191</v>
      </c>
      <c r="Q45" s="2" t="s">
        <v>192</v>
      </c>
      <c r="R45" s="2" t="s">
        <v>193</v>
      </c>
      <c r="S45" s="2" t="s">
        <v>194</v>
      </c>
      <c r="T45" s="2" t="s">
        <v>195</v>
      </c>
      <c r="U45" s="2" t="s">
        <v>196</v>
      </c>
      <c r="V45" s="2" t="s">
        <v>197</v>
      </c>
      <c r="W45" s="43" t="s">
        <v>198</v>
      </c>
      <c r="X45" s="2" t="s">
        <v>199</v>
      </c>
      <c r="Y45" s="2" t="s">
        <v>200</v>
      </c>
      <c r="Z45" s="2" t="s">
        <v>201</v>
      </c>
      <c r="AA45" s="2" t="s">
        <v>202</v>
      </c>
      <c r="AB45" s="44" t="s">
        <v>203</v>
      </c>
      <c r="AC45" s="2" t="s">
        <v>204</v>
      </c>
      <c r="AD45" s="2" t="s">
        <v>205</v>
      </c>
      <c r="AE45" s="2" t="s">
        <v>206</v>
      </c>
      <c r="AF45" s="2" t="s">
        <v>207</v>
      </c>
      <c r="AG45" s="2" t="s">
        <v>208</v>
      </c>
      <c r="AH45" s="2" t="s">
        <v>209</v>
      </c>
      <c r="AI45" s="2" t="s">
        <v>210</v>
      </c>
      <c r="AJ45" s="2" t="s">
        <v>211</v>
      </c>
      <c r="AK45" s="2" t="s">
        <v>212</v>
      </c>
      <c r="AL45" s="2" t="s">
        <v>213</v>
      </c>
      <c r="AM45" s="2" t="s">
        <v>214</v>
      </c>
      <c r="AN45" s="2" t="s">
        <v>215</v>
      </c>
      <c r="AO45" s="2" t="s">
        <v>216</v>
      </c>
      <c r="AP45" s="2" t="s">
        <v>217</v>
      </c>
      <c r="AQ45" s="2" t="s">
        <v>218</v>
      </c>
      <c r="AR45" s="2" t="s">
        <v>219</v>
      </c>
      <c r="AS45" s="2" t="s">
        <v>220</v>
      </c>
      <c r="AT45" s="2" t="s">
        <v>221</v>
      </c>
      <c r="AU45" s="2" t="s">
        <v>222</v>
      </c>
      <c r="AV45" s="2" t="s">
        <v>223</v>
      </c>
      <c r="AW45" s="2" t="s">
        <v>224</v>
      </c>
      <c r="AX45" s="2" t="s">
        <v>225</v>
      </c>
      <c r="AY45" s="2" t="s">
        <v>226</v>
      </c>
      <c r="AZ45" s="44" t="s">
        <v>227</v>
      </c>
      <c r="BA45" s="2" t="s">
        <v>228</v>
      </c>
      <c r="BB45" s="2" t="s">
        <v>229</v>
      </c>
      <c r="BC45" s="2" t="s">
        <v>230</v>
      </c>
      <c r="BD45" s="2" t="s">
        <v>231</v>
      </c>
      <c r="BE45" s="2" t="s">
        <v>232</v>
      </c>
      <c r="BF45" s="2" t="s">
        <v>233</v>
      </c>
      <c r="BG45" s="2" t="s">
        <v>234</v>
      </c>
      <c r="BH45" s="2" t="s">
        <v>235</v>
      </c>
      <c r="BI45" s="2" t="s">
        <v>236</v>
      </c>
      <c r="BJ45" s="2" t="s">
        <v>237</v>
      </c>
      <c r="BK45" s="2" t="s">
        <v>238</v>
      </c>
      <c r="BL45" s="2" t="s">
        <v>239</v>
      </c>
      <c r="BM45" s="2" t="s">
        <v>240</v>
      </c>
      <c r="BN45" s="2" t="s">
        <v>241</v>
      </c>
      <c r="BO45" s="2" t="s">
        <v>242</v>
      </c>
      <c r="BP45" s="2" t="s">
        <v>243</v>
      </c>
      <c r="BQ45" s="2" t="s">
        <v>244</v>
      </c>
      <c r="BR45" s="2" t="s">
        <v>245</v>
      </c>
      <c r="BS45" s="2" t="s">
        <v>246</v>
      </c>
      <c r="BT45" s="2" t="s">
        <v>247</v>
      </c>
      <c r="BU45" s="2" t="s">
        <v>248</v>
      </c>
      <c r="BV45" s="2" t="s">
        <v>249</v>
      </c>
      <c r="BW45" s="2" t="s">
        <v>250</v>
      </c>
      <c r="BX45" s="44" t="s">
        <v>251</v>
      </c>
      <c r="BY45" s="2" t="s">
        <v>285</v>
      </c>
      <c r="BZ45" s="2" t="s">
        <v>286</v>
      </c>
      <c r="CA45" s="2" t="s">
        <v>287</v>
      </c>
      <c r="CB45" s="2" t="s">
        <v>288</v>
      </c>
      <c r="CC45" s="2" t="s">
        <v>289</v>
      </c>
      <c r="CD45" s="2" t="s">
        <v>290</v>
      </c>
      <c r="CE45" s="2" t="s">
        <v>291</v>
      </c>
      <c r="CF45" s="2" t="s">
        <v>292</v>
      </c>
      <c r="CG45" s="2" t="s">
        <v>293</v>
      </c>
      <c r="CH45" s="2" t="s">
        <v>294</v>
      </c>
      <c r="CI45" s="2" t="s">
        <v>295</v>
      </c>
      <c r="CJ45" s="2" t="s">
        <v>296</v>
      </c>
      <c r="CK45" s="2" t="s">
        <v>297</v>
      </c>
      <c r="CL45" s="2" t="s">
        <v>298</v>
      </c>
      <c r="CM45" s="2" t="s">
        <v>299</v>
      </c>
      <c r="CN45" s="2" t="s">
        <v>300</v>
      </c>
      <c r="CO45" s="2" t="s">
        <v>301</v>
      </c>
      <c r="CP45" s="2" t="s">
        <v>302</v>
      </c>
      <c r="CQ45" s="2" t="s">
        <v>303</v>
      </c>
      <c r="CR45" s="2" t="s">
        <v>304</v>
      </c>
      <c r="CS45" s="2" t="s">
        <v>305</v>
      </c>
      <c r="CT45" s="2" t="s">
        <v>306</v>
      </c>
      <c r="CU45" s="2" t="s">
        <v>307</v>
      </c>
      <c r="CV45" s="44" t="s">
        <v>308</v>
      </c>
      <c r="CW45" s="48" t="s">
        <v>309</v>
      </c>
      <c r="CX45" s="8" t="s">
        <v>311</v>
      </c>
      <c r="CY45" s="8" t="s">
        <v>312</v>
      </c>
      <c r="CZ45" s="48" t="s">
        <v>313</v>
      </c>
      <c r="DA45" s="51" t="s">
        <v>314</v>
      </c>
    </row>
    <row r="46" spans="1:106">
      <c r="A46" s="22"/>
      <c r="B46" s="19"/>
      <c r="C46" s="24"/>
      <c r="D46" s="32" t="s">
        <v>77</v>
      </c>
      <c r="E46">
        <v>-2.5752101653377087E-13</v>
      </c>
      <c r="F46">
        <v>7.0687535354679583E-15</v>
      </c>
      <c r="G46">
        <v>-7.3719205998979723E-14</v>
      </c>
      <c r="H46">
        <v>0</v>
      </c>
      <c r="I46">
        <v>2.8421709430404007E-14</v>
      </c>
      <c r="J46">
        <v>0</v>
      </c>
      <c r="K46">
        <v>-9.2518576133571885E-15</v>
      </c>
      <c r="L46">
        <v>-1.1226049375040588E-13</v>
      </c>
      <c r="M46">
        <v>-7.6222704139066126E-14</v>
      </c>
      <c r="N46">
        <v>0</v>
      </c>
      <c r="O46">
        <v>1.6155870076748873E-22</v>
      </c>
      <c r="P46">
        <v>0</v>
      </c>
      <c r="Q46">
        <v>0</v>
      </c>
      <c r="R46">
        <v>1499.9999999999825</v>
      </c>
      <c r="S46">
        <v>3250.0000000000191</v>
      </c>
      <c r="T46">
        <v>0</v>
      </c>
      <c r="U46">
        <v>1249.9999999999939</v>
      </c>
      <c r="V46">
        <v>6.2837225507276847E-13</v>
      </c>
      <c r="W46">
        <v>250.00000000000026</v>
      </c>
      <c r="X46">
        <v>1.2369338993865465E-27</v>
      </c>
      <c r="Y46">
        <v>3.0292258760486853E-28</v>
      </c>
      <c r="Z46">
        <v>0</v>
      </c>
      <c r="AA46">
        <v>0</v>
      </c>
      <c r="AB46">
        <v>0</v>
      </c>
      <c r="AC46">
        <v>-2.5712759453387213E-13</v>
      </c>
      <c r="AD46">
        <v>0</v>
      </c>
      <c r="AE46">
        <v>0</v>
      </c>
      <c r="AF46">
        <v>0</v>
      </c>
      <c r="AG46">
        <v>0</v>
      </c>
      <c r="AH46">
        <v>1.3475334218138636E-14</v>
      </c>
      <c r="AI46">
        <v>0</v>
      </c>
      <c r="AJ46">
        <v>-1.0901570059000792E-13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-3.4084242111063511E-14</v>
      </c>
      <c r="AQ46">
        <v>0</v>
      </c>
      <c r="AR46">
        <v>0</v>
      </c>
      <c r="AS46">
        <v>0</v>
      </c>
      <c r="AT46">
        <v>1.3864776449785188E-25</v>
      </c>
      <c r="AU46">
        <v>3.5067799759666705E-13</v>
      </c>
      <c r="AV46">
        <v>1.2272657322151791E-27</v>
      </c>
      <c r="AW46">
        <v>0</v>
      </c>
      <c r="AX46">
        <v>0</v>
      </c>
      <c r="AY46">
        <v>0</v>
      </c>
      <c r="AZ46" s="31">
        <v>0</v>
      </c>
      <c r="BA46">
        <v>-2.5752101653377087E-13</v>
      </c>
      <c r="BB46">
        <v>0</v>
      </c>
      <c r="BC46">
        <v>0</v>
      </c>
      <c r="BD46">
        <v>0</v>
      </c>
      <c r="BE46">
        <v>0</v>
      </c>
      <c r="BF46">
        <v>1.3475334218138636E-14</v>
      </c>
      <c r="BG46">
        <v>0</v>
      </c>
      <c r="BH46">
        <v>-1.0901570059000792E-13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-4.1307446673258139E-13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8.8352421384753322E-29</v>
      </c>
      <c r="BV46">
        <v>0</v>
      </c>
      <c r="BW46">
        <v>0</v>
      </c>
      <c r="BX46" s="31">
        <v>0</v>
      </c>
      <c r="BY46">
        <v>0</v>
      </c>
      <c r="BZ46">
        <v>0</v>
      </c>
      <c r="CA46">
        <v>0</v>
      </c>
      <c r="CB46">
        <v>0</v>
      </c>
      <c r="CC46">
        <v>0</v>
      </c>
      <c r="CD46">
        <v>0</v>
      </c>
      <c r="CE46">
        <v>0</v>
      </c>
      <c r="CF46">
        <v>0</v>
      </c>
      <c r="CG46">
        <v>0</v>
      </c>
      <c r="CH46">
        <v>0</v>
      </c>
      <c r="CI46">
        <v>0</v>
      </c>
      <c r="CJ46">
        <v>0</v>
      </c>
      <c r="CK46">
        <v>0</v>
      </c>
      <c r="CL46">
        <v>0</v>
      </c>
      <c r="CM46">
        <v>0</v>
      </c>
      <c r="CN46">
        <v>0</v>
      </c>
      <c r="CO46" s="26">
        <v>0</v>
      </c>
      <c r="CP46">
        <v>0</v>
      </c>
      <c r="CQ46">
        <v>0</v>
      </c>
      <c r="CR46">
        <v>0</v>
      </c>
      <c r="CS46">
        <v>0</v>
      </c>
      <c r="CT46">
        <v>0</v>
      </c>
      <c r="CU46">
        <v>0</v>
      </c>
      <c r="CV46" s="31">
        <v>0</v>
      </c>
      <c r="CX46" s="26">
        <f>SUM(E46:AB46)*8</f>
        <v>49999.999999999964</v>
      </c>
      <c r="CY46" s="26">
        <f>SUM(AC46:AZ46)</f>
        <v>-3.6074205419998026E-14</v>
      </c>
      <c r="CZ46" s="45">
        <f>SUM(BA46:BX46)</f>
        <v>-7.661358496382215E-13</v>
      </c>
      <c r="DA46" s="45">
        <f>SUM(BY46:CV46)</f>
        <v>0</v>
      </c>
      <c r="DB46" s="26">
        <f>SUM(CX46:DA46)</f>
        <v>49999.999999999964</v>
      </c>
    </row>
    <row r="47" spans="1:106">
      <c r="A47" s="20"/>
      <c r="B47" s="6" t="s">
        <v>315</v>
      </c>
      <c r="D47" s="32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</row>
    <row r="48" spans="1:106">
      <c r="A48" s="21"/>
      <c r="B48" s="19">
        <f>SUMPRODUCT(AC46:CV46,AC48:CV48)+SUMPRODUCT(E10:AB10,E48:AB48)</f>
        <v>2135757.5279999999</v>
      </c>
      <c r="D48" s="39" t="s">
        <v>79</v>
      </c>
      <c r="E48">
        <f>+$C$4*8</f>
        <v>320</v>
      </c>
      <c r="F48">
        <f t="shared" ref="F48:AB48" si="6">+$C$4*8</f>
        <v>320</v>
      </c>
      <c r="G48">
        <f t="shared" si="6"/>
        <v>320</v>
      </c>
      <c r="H48">
        <f t="shared" si="6"/>
        <v>320</v>
      </c>
      <c r="I48">
        <f t="shared" si="6"/>
        <v>320</v>
      </c>
      <c r="J48">
        <f t="shared" si="6"/>
        <v>320</v>
      </c>
      <c r="K48">
        <f t="shared" si="6"/>
        <v>320</v>
      </c>
      <c r="L48">
        <f t="shared" si="6"/>
        <v>320</v>
      </c>
      <c r="M48">
        <f t="shared" si="6"/>
        <v>320</v>
      </c>
      <c r="N48">
        <f t="shared" si="6"/>
        <v>320</v>
      </c>
      <c r="O48">
        <f t="shared" si="6"/>
        <v>320</v>
      </c>
      <c r="P48">
        <f t="shared" si="6"/>
        <v>320</v>
      </c>
      <c r="Q48">
        <f t="shared" si="6"/>
        <v>320</v>
      </c>
      <c r="R48">
        <f t="shared" si="6"/>
        <v>320</v>
      </c>
      <c r="S48">
        <f t="shared" si="6"/>
        <v>320</v>
      </c>
      <c r="T48">
        <f t="shared" si="6"/>
        <v>320</v>
      </c>
      <c r="U48">
        <f t="shared" si="6"/>
        <v>320</v>
      </c>
      <c r="V48">
        <f t="shared" si="6"/>
        <v>320</v>
      </c>
      <c r="W48">
        <f t="shared" si="6"/>
        <v>320</v>
      </c>
      <c r="X48">
        <f t="shared" si="6"/>
        <v>320</v>
      </c>
      <c r="Y48">
        <f t="shared" si="6"/>
        <v>320</v>
      </c>
      <c r="Z48">
        <f t="shared" si="6"/>
        <v>320</v>
      </c>
      <c r="AA48">
        <f t="shared" si="6"/>
        <v>320</v>
      </c>
      <c r="AB48" s="31">
        <f t="shared" si="6"/>
        <v>320</v>
      </c>
      <c r="AC48" s="12">
        <f t="shared" ref="AC48:BX48" si="7">+$D$6</f>
        <v>42</v>
      </c>
      <c r="AD48" s="12">
        <f t="shared" si="7"/>
        <v>42</v>
      </c>
      <c r="AE48" s="12">
        <f t="shared" si="7"/>
        <v>42</v>
      </c>
      <c r="AF48" s="12">
        <f t="shared" si="7"/>
        <v>42</v>
      </c>
      <c r="AG48" s="12">
        <f t="shared" si="7"/>
        <v>42</v>
      </c>
      <c r="AH48" s="12">
        <f t="shared" si="7"/>
        <v>42</v>
      </c>
      <c r="AI48" s="12">
        <f t="shared" si="7"/>
        <v>42</v>
      </c>
      <c r="AJ48" s="12">
        <f t="shared" si="7"/>
        <v>42</v>
      </c>
      <c r="AK48" s="12">
        <f t="shared" si="7"/>
        <v>42</v>
      </c>
      <c r="AL48" s="12">
        <f t="shared" si="7"/>
        <v>42</v>
      </c>
      <c r="AM48" s="12">
        <f t="shared" si="7"/>
        <v>42</v>
      </c>
      <c r="AN48" s="12">
        <f t="shared" si="7"/>
        <v>42</v>
      </c>
      <c r="AO48" s="12">
        <f t="shared" si="7"/>
        <v>42</v>
      </c>
      <c r="AP48" s="12">
        <f t="shared" si="7"/>
        <v>42</v>
      </c>
      <c r="AQ48" s="12">
        <f t="shared" si="7"/>
        <v>42</v>
      </c>
      <c r="AR48" s="12">
        <f t="shared" si="7"/>
        <v>42</v>
      </c>
      <c r="AS48" s="12">
        <f t="shared" si="7"/>
        <v>42</v>
      </c>
      <c r="AT48" s="12">
        <f t="shared" si="7"/>
        <v>42</v>
      </c>
      <c r="AU48" s="12">
        <f t="shared" si="7"/>
        <v>42</v>
      </c>
      <c r="AV48" s="12">
        <f t="shared" si="7"/>
        <v>42</v>
      </c>
      <c r="AW48" s="12">
        <f t="shared" si="7"/>
        <v>42</v>
      </c>
      <c r="AX48" s="12">
        <f t="shared" si="7"/>
        <v>42</v>
      </c>
      <c r="AY48" s="12">
        <f t="shared" si="7"/>
        <v>42</v>
      </c>
      <c r="AZ48" s="34">
        <f t="shared" si="7"/>
        <v>42</v>
      </c>
      <c r="BA48" s="12">
        <f t="shared" si="7"/>
        <v>42</v>
      </c>
      <c r="BB48" s="12">
        <f t="shared" si="7"/>
        <v>42</v>
      </c>
      <c r="BC48" s="12">
        <f t="shared" si="7"/>
        <v>42</v>
      </c>
      <c r="BD48" s="12">
        <f t="shared" si="7"/>
        <v>42</v>
      </c>
      <c r="BE48" s="12">
        <f t="shared" si="7"/>
        <v>42</v>
      </c>
      <c r="BF48" s="12">
        <f t="shared" si="7"/>
        <v>42</v>
      </c>
      <c r="BG48" s="12">
        <f t="shared" si="7"/>
        <v>42</v>
      </c>
      <c r="BH48" s="12">
        <f t="shared" si="7"/>
        <v>42</v>
      </c>
      <c r="BI48" s="12">
        <f t="shared" si="7"/>
        <v>42</v>
      </c>
      <c r="BJ48" s="12">
        <f t="shared" si="7"/>
        <v>42</v>
      </c>
      <c r="BK48" s="12">
        <f t="shared" si="7"/>
        <v>42</v>
      </c>
      <c r="BL48" s="12">
        <f t="shared" si="7"/>
        <v>42</v>
      </c>
      <c r="BM48" s="12">
        <f t="shared" si="7"/>
        <v>42</v>
      </c>
      <c r="BN48" s="12">
        <f t="shared" si="7"/>
        <v>42</v>
      </c>
      <c r="BO48" s="12">
        <f t="shared" si="7"/>
        <v>42</v>
      </c>
      <c r="BP48" s="12">
        <f t="shared" si="7"/>
        <v>42</v>
      </c>
      <c r="BQ48" s="12">
        <f t="shared" si="7"/>
        <v>42</v>
      </c>
      <c r="BR48" s="12">
        <f t="shared" si="7"/>
        <v>42</v>
      </c>
      <c r="BS48" s="12">
        <f t="shared" si="7"/>
        <v>42</v>
      </c>
      <c r="BT48" s="12">
        <f t="shared" si="7"/>
        <v>42</v>
      </c>
      <c r="BU48" s="12">
        <f t="shared" si="7"/>
        <v>42</v>
      </c>
      <c r="BV48" s="12">
        <f t="shared" si="7"/>
        <v>42</v>
      </c>
      <c r="BW48" s="12">
        <f t="shared" si="7"/>
        <v>42</v>
      </c>
      <c r="BX48" s="34">
        <f t="shared" si="7"/>
        <v>42</v>
      </c>
      <c r="BY48" s="12">
        <v>80</v>
      </c>
      <c r="BZ48" s="12">
        <v>80</v>
      </c>
      <c r="CA48" s="12">
        <v>80</v>
      </c>
      <c r="CB48" s="12">
        <v>80</v>
      </c>
      <c r="CC48" s="12">
        <v>80</v>
      </c>
      <c r="CD48" s="12">
        <v>80</v>
      </c>
      <c r="CE48" s="12">
        <v>80</v>
      </c>
      <c r="CF48" s="12">
        <v>80</v>
      </c>
      <c r="CG48" s="12">
        <v>80</v>
      </c>
      <c r="CH48" s="12">
        <v>80</v>
      </c>
      <c r="CI48" s="12">
        <v>80</v>
      </c>
      <c r="CJ48" s="12">
        <v>80</v>
      </c>
      <c r="CK48" s="12">
        <v>80</v>
      </c>
      <c r="CL48" s="12">
        <v>80</v>
      </c>
      <c r="CM48" s="12">
        <v>80</v>
      </c>
      <c r="CN48" s="12">
        <v>80</v>
      </c>
      <c r="CO48" s="12">
        <v>80</v>
      </c>
      <c r="CP48" s="12">
        <v>80</v>
      </c>
      <c r="CQ48" s="12">
        <v>80</v>
      </c>
      <c r="CR48" s="12">
        <v>80</v>
      </c>
      <c r="CS48" s="12">
        <v>80</v>
      </c>
      <c r="CT48" s="12">
        <v>80</v>
      </c>
      <c r="CU48" s="12">
        <v>80</v>
      </c>
      <c r="CV48" s="34">
        <v>80</v>
      </c>
      <c r="CW48" s="50"/>
    </row>
    <row r="49" spans="1:105">
      <c r="A49" s="21"/>
      <c r="D49" s="39"/>
    </row>
    <row r="50" spans="1:105">
      <c r="A50" s="8" t="s">
        <v>177</v>
      </c>
      <c r="B50" s="8" t="s">
        <v>177</v>
      </c>
      <c r="C50" s="8" t="s">
        <v>177</v>
      </c>
      <c r="D50" s="32" t="s">
        <v>177</v>
      </c>
    </row>
    <row r="51" spans="1:105">
      <c r="B51" s="8" t="s">
        <v>175</v>
      </c>
      <c r="C51" s="6" t="s">
        <v>103</v>
      </c>
      <c r="D51" s="33" t="s">
        <v>103</v>
      </c>
    </row>
    <row r="52" spans="1:105">
      <c r="A52" s="11" t="s">
        <v>0</v>
      </c>
      <c r="B52" s="8" t="s">
        <v>176</v>
      </c>
      <c r="C52" s="8" t="s">
        <v>109</v>
      </c>
      <c r="D52" s="32" t="s">
        <v>110</v>
      </c>
    </row>
    <row r="53" spans="1:105">
      <c r="A53" s="7" t="s">
        <v>18</v>
      </c>
      <c r="B53" s="9">
        <f>SUMPRODUCT(E53:CV53,E$46:CV$46)</f>
        <v>50000.000000000124</v>
      </c>
      <c r="C53" s="12">
        <f>+Arrivals!C6*A$6</f>
        <v>50000</v>
      </c>
      <c r="D53" s="40">
        <f>+B53</f>
        <v>50000.000000000124</v>
      </c>
      <c r="E53" s="6">
        <f>+Patterns!C3*$D$4</f>
        <v>200</v>
      </c>
      <c r="F53" s="6">
        <f>+Patterns!D3*$D$4</f>
        <v>0</v>
      </c>
      <c r="G53" s="6">
        <f>+Patterns!E3*$D$4</f>
        <v>0</v>
      </c>
      <c r="H53" s="6">
        <f>+Patterns!F3*$D$4</f>
        <v>0</v>
      </c>
      <c r="I53" s="6">
        <f>+Patterns!G3*$D$4</f>
        <v>0</v>
      </c>
      <c r="J53" s="6">
        <f>+Patterns!H3*$D$4</f>
        <v>0</v>
      </c>
      <c r="K53" s="6">
        <f>+Patterns!I3*$D$4</f>
        <v>0</v>
      </c>
      <c r="L53" s="6">
        <f>+Patterns!J3*$D$4</f>
        <v>0</v>
      </c>
      <c r="M53" s="6">
        <f>+Patterns!K3*$D$4</f>
        <v>0</v>
      </c>
      <c r="N53" s="6">
        <f>+Patterns!L3*$D$4</f>
        <v>0</v>
      </c>
      <c r="O53" s="6">
        <f>+Patterns!M3*$D$4</f>
        <v>0</v>
      </c>
      <c r="P53" s="6">
        <f>+Patterns!N3*$D$4</f>
        <v>0</v>
      </c>
      <c r="Q53" s="6">
        <f>+Patterns!O3*$D$4</f>
        <v>0</v>
      </c>
      <c r="R53" s="6">
        <f>+Patterns!P3*$D$4</f>
        <v>0</v>
      </c>
      <c r="S53" s="6">
        <f>+Patterns!Q3*$D$4</f>
        <v>0</v>
      </c>
      <c r="T53" s="6">
        <f>+Patterns!R3*$D$4</f>
        <v>0</v>
      </c>
      <c r="U53" s="6">
        <f>+Patterns!S3*$D$4</f>
        <v>0</v>
      </c>
      <c r="V53" s="6">
        <f>+Patterns!T3*$D$4</f>
        <v>200</v>
      </c>
      <c r="W53" s="6">
        <f>+Patterns!U3*$D$4</f>
        <v>200</v>
      </c>
      <c r="X53" s="6">
        <f>+Patterns!V3*$D$4</f>
        <v>200</v>
      </c>
      <c r="Y53" s="6">
        <f>+Patterns!W3*$D$4</f>
        <v>200</v>
      </c>
      <c r="Z53" s="6">
        <f>+Patterns!X3*$D$4</f>
        <v>200</v>
      </c>
      <c r="AA53" s="6">
        <f>+Patterns!Y3*$D$4</f>
        <v>200</v>
      </c>
      <c r="AB53" s="33">
        <f>+Patterns!Z3*$D$4</f>
        <v>200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200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 s="31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200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BX53" s="31">
        <v>0</v>
      </c>
      <c r="BY53">
        <v>0</v>
      </c>
      <c r="BZ53">
        <v>0</v>
      </c>
      <c r="CA53">
        <v>0</v>
      </c>
      <c r="CB53">
        <v>0</v>
      </c>
      <c r="CC53">
        <v>0</v>
      </c>
      <c r="CD53">
        <v>0</v>
      </c>
      <c r="CE53">
        <v>0</v>
      </c>
      <c r="CF53">
        <v>0</v>
      </c>
      <c r="CG53">
        <v>0</v>
      </c>
      <c r="CH53">
        <v>0</v>
      </c>
      <c r="CI53">
        <v>0</v>
      </c>
      <c r="CJ53">
        <v>0</v>
      </c>
      <c r="CK53">
        <v>0</v>
      </c>
      <c r="CL53">
        <v>0</v>
      </c>
      <c r="CM53">
        <v>200</v>
      </c>
      <c r="CN53">
        <v>0</v>
      </c>
      <c r="CO53">
        <v>0</v>
      </c>
      <c r="CP53">
        <v>0</v>
      </c>
      <c r="CQ53">
        <v>0</v>
      </c>
      <c r="CR53">
        <v>0</v>
      </c>
      <c r="CS53">
        <v>0</v>
      </c>
      <c r="CT53">
        <v>0</v>
      </c>
      <c r="CU53" s="47">
        <v>0</v>
      </c>
      <c r="CV53" s="31">
        <v>0</v>
      </c>
      <c r="CW53" s="52">
        <v>1</v>
      </c>
      <c r="CX53" s="26">
        <f>+$E$46</f>
        <v>-2.5752101653377087E-13</v>
      </c>
      <c r="CY53" s="26">
        <f>+AC$46</f>
        <v>-2.5712759453387213E-13</v>
      </c>
      <c r="CZ53" s="49">
        <f>+BA$46</f>
        <v>-2.5752101653377087E-13</v>
      </c>
      <c r="DA53" s="45">
        <f>+BY$46</f>
        <v>0</v>
      </c>
    </row>
    <row r="54" spans="1:105">
      <c r="A54" s="7" t="s">
        <v>19</v>
      </c>
      <c r="B54" s="9">
        <f t="shared" ref="B54:B76" si="8">SUMPRODUCT(E54:CV54,E$46:CV$46)</f>
        <v>50000</v>
      </c>
      <c r="C54" s="12">
        <f>+Arrivals!C7*A$6</f>
        <v>100000</v>
      </c>
      <c r="D54" s="40">
        <f>+B54+D53</f>
        <v>100000.00000000012</v>
      </c>
      <c r="E54" s="6">
        <f>+Patterns!C4*$D$4</f>
        <v>200</v>
      </c>
      <c r="F54" s="6">
        <f>+Patterns!D4*$D$4</f>
        <v>200</v>
      </c>
      <c r="G54" s="6">
        <f>+Patterns!E4*$D$4</f>
        <v>0</v>
      </c>
      <c r="H54" s="6">
        <f>+Patterns!F4*$D$4</f>
        <v>0</v>
      </c>
      <c r="I54" s="6">
        <f>+Patterns!G4*$D$4</f>
        <v>0</v>
      </c>
      <c r="J54" s="6">
        <f>+Patterns!H4*$D$4</f>
        <v>0</v>
      </c>
      <c r="K54" s="6">
        <f>+Patterns!I4*$D$4</f>
        <v>0</v>
      </c>
      <c r="L54" s="6">
        <f>+Patterns!J4*$D$4</f>
        <v>0</v>
      </c>
      <c r="M54" s="6">
        <f>+Patterns!K4*$D$4</f>
        <v>0</v>
      </c>
      <c r="N54" s="6">
        <f>+Patterns!L4*$D$4</f>
        <v>0</v>
      </c>
      <c r="O54" s="6">
        <f>+Patterns!M4*$D$4</f>
        <v>0</v>
      </c>
      <c r="P54" s="6">
        <f>+Patterns!N4*$D$4</f>
        <v>0</v>
      </c>
      <c r="Q54" s="6">
        <f>+Patterns!O4*$D$4</f>
        <v>0</v>
      </c>
      <c r="R54" s="6">
        <f>+Patterns!P4*$D$4</f>
        <v>0</v>
      </c>
      <c r="S54" s="6">
        <f>+Patterns!Q4*$D$4</f>
        <v>0</v>
      </c>
      <c r="T54" s="6">
        <f>+Patterns!R4*$D$4</f>
        <v>0</v>
      </c>
      <c r="U54" s="6">
        <f>+Patterns!S4*$D$4</f>
        <v>0</v>
      </c>
      <c r="V54" s="6">
        <f>+Patterns!T4*$D$4</f>
        <v>0</v>
      </c>
      <c r="W54" s="6">
        <f>+Patterns!U4*$D$4</f>
        <v>200</v>
      </c>
      <c r="X54" s="6">
        <f>+Patterns!V4*$D$4</f>
        <v>200</v>
      </c>
      <c r="Y54" s="6">
        <f>+Patterns!W4*$D$4</f>
        <v>200</v>
      </c>
      <c r="Z54" s="6">
        <f>+Patterns!X4*$D$4</f>
        <v>200</v>
      </c>
      <c r="AA54" s="6">
        <f>+Patterns!Y4*$D$4</f>
        <v>200</v>
      </c>
      <c r="AB54" s="33">
        <f>+Patterns!Z4*$D$4</f>
        <v>200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200</v>
      </c>
      <c r="AU54">
        <v>0</v>
      </c>
      <c r="AV54">
        <v>0</v>
      </c>
      <c r="AW54">
        <v>0</v>
      </c>
      <c r="AX54">
        <v>0</v>
      </c>
      <c r="AY54">
        <v>0</v>
      </c>
      <c r="AZ54" s="31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200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BX54" s="31">
        <v>0</v>
      </c>
      <c r="BY54">
        <v>0</v>
      </c>
      <c r="BZ54">
        <v>0</v>
      </c>
      <c r="CA54">
        <v>0</v>
      </c>
      <c r="CB54">
        <v>0</v>
      </c>
      <c r="CC54">
        <v>0</v>
      </c>
      <c r="CD54">
        <v>0</v>
      </c>
      <c r="CE54">
        <v>0</v>
      </c>
      <c r="CF54">
        <v>0</v>
      </c>
      <c r="CG54">
        <v>0</v>
      </c>
      <c r="CH54">
        <v>0</v>
      </c>
      <c r="CI54">
        <v>0</v>
      </c>
      <c r="CJ54">
        <v>0</v>
      </c>
      <c r="CK54">
        <v>0</v>
      </c>
      <c r="CL54">
        <v>0</v>
      </c>
      <c r="CM54">
        <v>0</v>
      </c>
      <c r="CN54">
        <v>200</v>
      </c>
      <c r="CO54">
        <v>0</v>
      </c>
      <c r="CP54">
        <v>0</v>
      </c>
      <c r="CQ54">
        <v>0</v>
      </c>
      <c r="CR54">
        <v>0</v>
      </c>
      <c r="CS54">
        <v>0</v>
      </c>
      <c r="CT54">
        <v>0</v>
      </c>
      <c r="CU54" s="47">
        <v>0</v>
      </c>
      <c r="CV54" s="31">
        <v>0</v>
      </c>
      <c r="CW54" s="52">
        <v>2</v>
      </c>
      <c r="CX54" s="26">
        <f>+$F$46</f>
        <v>7.0687535354679583E-15</v>
      </c>
      <c r="CY54" s="26">
        <f>+AD$46</f>
        <v>0</v>
      </c>
      <c r="CZ54" s="49">
        <f>+BB$46</f>
        <v>0</v>
      </c>
      <c r="DA54" s="45">
        <f>+BZ$46</f>
        <v>0</v>
      </c>
    </row>
    <row r="55" spans="1:105">
      <c r="A55" s="7" t="s">
        <v>20</v>
      </c>
      <c r="B55" s="9">
        <f t="shared" si="8"/>
        <v>5.301305719877187E-12</v>
      </c>
      <c r="C55" s="12">
        <f>+Arrivals!C8*A$6</f>
        <v>150000</v>
      </c>
      <c r="D55" s="40">
        <f t="shared" ref="D55:D76" si="9">+B55+D54</f>
        <v>100000.00000000012</v>
      </c>
      <c r="E55" s="6">
        <f>+Patterns!C5*$D$4</f>
        <v>200</v>
      </c>
      <c r="F55" s="6">
        <f>+Patterns!D5*$D$4</f>
        <v>200</v>
      </c>
      <c r="G55" s="6">
        <f>+Patterns!E5*$D$4</f>
        <v>200</v>
      </c>
      <c r="H55" s="6">
        <f>+Patterns!F5*$D$4</f>
        <v>0</v>
      </c>
      <c r="I55" s="6">
        <f>+Patterns!G5*$D$4</f>
        <v>0</v>
      </c>
      <c r="J55" s="6">
        <f>+Patterns!H5*$D$4</f>
        <v>0</v>
      </c>
      <c r="K55" s="6">
        <f>+Patterns!I5*$D$4</f>
        <v>0</v>
      </c>
      <c r="L55" s="6">
        <f>+Patterns!J5*$D$4</f>
        <v>0</v>
      </c>
      <c r="M55" s="6">
        <f>+Patterns!K5*$D$4</f>
        <v>0</v>
      </c>
      <c r="N55" s="6">
        <f>+Patterns!L5*$D$4</f>
        <v>0</v>
      </c>
      <c r="O55" s="6">
        <f>+Patterns!M5*$D$4</f>
        <v>0</v>
      </c>
      <c r="P55" s="6">
        <f>+Patterns!N5*$D$4</f>
        <v>0</v>
      </c>
      <c r="Q55" s="6">
        <f>+Patterns!O5*$D$4</f>
        <v>0</v>
      </c>
      <c r="R55" s="6">
        <f>+Patterns!P5*$D$4</f>
        <v>0</v>
      </c>
      <c r="S55" s="6">
        <f>+Patterns!Q5*$D$4</f>
        <v>0</v>
      </c>
      <c r="T55" s="6">
        <f>+Patterns!R5*$D$4</f>
        <v>0</v>
      </c>
      <c r="U55" s="6">
        <f>+Patterns!S5*$D$4</f>
        <v>0</v>
      </c>
      <c r="V55" s="6">
        <f>+Patterns!T5*$D$4</f>
        <v>0</v>
      </c>
      <c r="W55" s="6">
        <f>+Patterns!U5*$D$4</f>
        <v>0</v>
      </c>
      <c r="X55" s="6">
        <f>+Patterns!V5*$D$4</f>
        <v>200</v>
      </c>
      <c r="Y55" s="6">
        <f>+Patterns!W5*$D$4</f>
        <v>200</v>
      </c>
      <c r="Z55" s="6">
        <f>+Patterns!X5*$D$4</f>
        <v>200</v>
      </c>
      <c r="AA55" s="6">
        <f>+Patterns!Y5*$D$4</f>
        <v>200</v>
      </c>
      <c r="AB55" s="33">
        <f>+Patterns!Z5*$D$4</f>
        <v>200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200</v>
      </c>
      <c r="AV55">
        <v>0</v>
      </c>
      <c r="AW55">
        <v>0</v>
      </c>
      <c r="AX55">
        <v>0</v>
      </c>
      <c r="AY55">
        <v>0</v>
      </c>
      <c r="AZ55" s="31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200</v>
      </c>
      <c r="BS55">
        <v>0</v>
      </c>
      <c r="BT55">
        <v>0</v>
      </c>
      <c r="BU55">
        <v>0</v>
      </c>
      <c r="BV55">
        <v>0</v>
      </c>
      <c r="BW55">
        <v>0</v>
      </c>
      <c r="BX55" s="31">
        <v>0</v>
      </c>
      <c r="BY55">
        <v>0</v>
      </c>
      <c r="BZ55">
        <v>0</v>
      </c>
      <c r="CA55">
        <v>0</v>
      </c>
      <c r="CB55">
        <v>0</v>
      </c>
      <c r="CC55">
        <v>0</v>
      </c>
      <c r="CD55">
        <v>0</v>
      </c>
      <c r="CE55">
        <v>0</v>
      </c>
      <c r="CF55">
        <v>0</v>
      </c>
      <c r="CG55">
        <v>0</v>
      </c>
      <c r="CH55">
        <v>0</v>
      </c>
      <c r="CI55">
        <v>0</v>
      </c>
      <c r="CJ55">
        <v>0</v>
      </c>
      <c r="CK55">
        <v>0</v>
      </c>
      <c r="CL55">
        <v>0</v>
      </c>
      <c r="CM55">
        <v>0</v>
      </c>
      <c r="CN55">
        <v>0</v>
      </c>
      <c r="CO55">
        <v>200</v>
      </c>
      <c r="CP55">
        <v>0</v>
      </c>
      <c r="CQ55">
        <v>0</v>
      </c>
      <c r="CR55">
        <v>0</v>
      </c>
      <c r="CS55">
        <v>0</v>
      </c>
      <c r="CT55">
        <v>0</v>
      </c>
      <c r="CU55" s="47">
        <v>0</v>
      </c>
      <c r="CV55" s="31">
        <v>0</v>
      </c>
      <c r="CW55" s="52">
        <v>3</v>
      </c>
      <c r="CX55" s="26">
        <f>+$G$46</f>
        <v>-7.3719205998979723E-14</v>
      </c>
      <c r="CY55" s="26">
        <f>+AE$46</f>
        <v>0</v>
      </c>
      <c r="CZ55" s="49">
        <f>+BC$46</f>
        <v>0</v>
      </c>
      <c r="DA55" s="45">
        <f>+CA$46</f>
        <v>0</v>
      </c>
    </row>
    <row r="56" spans="1:105">
      <c r="A56" s="7" t="s">
        <v>21</v>
      </c>
      <c r="B56" s="9">
        <f t="shared" si="8"/>
        <v>-6.483429379945622E-11</v>
      </c>
      <c r="C56" s="12">
        <f>+Arrivals!C9*A$6</f>
        <v>200000</v>
      </c>
      <c r="D56" s="40">
        <f t="shared" si="9"/>
        <v>100000.00000000006</v>
      </c>
      <c r="E56" s="6">
        <f>+Patterns!C6*$D$4</f>
        <v>200</v>
      </c>
      <c r="F56" s="6">
        <f>+Patterns!D6*$D$4</f>
        <v>200</v>
      </c>
      <c r="G56" s="6">
        <f>+Patterns!E6*$D$4</f>
        <v>200</v>
      </c>
      <c r="H56" s="6">
        <f>+Patterns!F6*$D$4</f>
        <v>200</v>
      </c>
      <c r="I56" s="6">
        <f>+Patterns!G6*$D$4</f>
        <v>0</v>
      </c>
      <c r="J56" s="6">
        <f>+Patterns!H6*$D$4</f>
        <v>0</v>
      </c>
      <c r="K56" s="6">
        <f>+Patterns!I6*$D$4</f>
        <v>0</v>
      </c>
      <c r="L56" s="6">
        <f>+Patterns!J6*$D$4</f>
        <v>0</v>
      </c>
      <c r="M56" s="6">
        <f>+Patterns!K6*$D$4</f>
        <v>0</v>
      </c>
      <c r="N56" s="6">
        <f>+Patterns!L6*$D$4</f>
        <v>0</v>
      </c>
      <c r="O56" s="6">
        <f>+Patterns!M6*$D$4</f>
        <v>0</v>
      </c>
      <c r="P56" s="6">
        <f>+Patterns!N6*$D$4</f>
        <v>0</v>
      </c>
      <c r="Q56" s="6">
        <f>+Patterns!O6*$D$4</f>
        <v>0</v>
      </c>
      <c r="R56" s="6">
        <f>+Patterns!P6*$D$4</f>
        <v>0</v>
      </c>
      <c r="S56" s="6">
        <f>+Patterns!Q6*$D$4</f>
        <v>0</v>
      </c>
      <c r="T56" s="6">
        <f>+Patterns!R6*$D$4</f>
        <v>0</v>
      </c>
      <c r="U56" s="6">
        <f>+Patterns!S6*$D$4</f>
        <v>0</v>
      </c>
      <c r="V56" s="6">
        <f>+Patterns!T6*$D$4</f>
        <v>0</v>
      </c>
      <c r="W56" s="6">
        <f>+Patterns!U6*$D$4</f>
        <v>0</v>
      </c>
      <c r="X56" s="6">
        <f>+Patterns!V6*$D$4</f>
        <v>0</v>
      </c>
      <c r="Y56" s="6">
        <f>+Patterns!W6*$D$4</f>
        <v>200</v>
      </c>
      <c r="Z56" s="6">
        <f>+Patterns!X6*$D$4</f>
        <v>200</v>
      </c>
      <c r="AA56" s="6">
        <f>+Patterns!Y6*$D$4</f>
        <v>200</v>
      </c>
      <c r="AB56" s="33">
        <f>+Patterns!Z6*$D$4</f>
        <v>200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200</v>
      </c>
      <c r="AW56">
        <v>0</v>
      </c>
      <c r="AX56">
        <v>0</v>
      </c>
      <c r="AY56">
        <v>0</v>
      </c>
      <c r="AZ56" s="31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200</v>
      </c>
      <c r="BT56">
        <v>0</v>
      </c>
      <c r="BU56">
        <v>0</v>
      </c>
      <c r="BV56">
        <v>0</v>
      </c>
      <c r="BW56">
        <v>0</v>
      </c>
      <c r="BX56" s="31">
        <v>0</v>
      </c>
      <c r="BY56">
        <v>0</v>
      </c>
      <c r="BZ56">
        <v>0</v>
      </c>
      <c r="CA56">
        <v>0</v>
      </c>
      <c r="CB56">
        <v>0</v>
      </c>
      <c r="CC56">
        <v>0</v>
      </c>
      <c r="CD56">
        <v>0</v>
      </c>
      <c r="CE56">
        <v>0</v>
      </c>
      <c r="CF56">
        <v>0</v>
      </c>
      <c r="CG56">
        <v>0</v>
      </c>
      <c r="CH56">
        <v>0</v>
      </c>
      <c r="CI56">
        <v>0</v>
      </c>
      <c r="CJ56">
        <v>0</v>
      </c>
      <c r="CK56">
        <v>0</v>
      </c>
      <c r="CL56">
        <v>0</v>
      </c>
      <c r="CM56">
        <v>0</v>
      </c>
      <c r="CN56">
        <v>0</v>
      </c>
      <c r="CO56">
        <v>0</v>
      </c>
      <c r="CP56">
        <v>200</v>
      </c>
      <c r="CQ56">
        <v>0</v>
      </c>
      <c r="CR56">
        <v>0</v>
      </c>
      <c r="CS56">
        <v>0</v>
      </c>
      <c r="CT56">
        <v>0</v>
      </c>
      <c r="CU56" s="47">
        <v>0</v>
      </c>
      <c r="CV56" s="31">
        <v>0</v>
      </c>
      <c r="CW56" s="52">
        <v>4</v>
      </c>
      <c r="CX56" s="26">
        <f>+$H$46</f>
        <v>0</v>
      </c>
      <c r="CY56" s="26">
        <f>+AF$46</f>
        <v>0</v>
      </c>
      <c r="CZ56" s="49">
        <f>+BD$46</f>
        <v>0</v>
      </c>
      <c r="DA56" s="45">
        <f>+CB$46</f>
        <v>0</v>
      </c>
    </row>
    <row r="57" spans="1:105">
      <c r="A57" s="7" t="s">
        <v>22</v>
      </c>
      <c r="B57" s="9">
        <f t="shared" si="8"/>
        <v>-5.9149951913375729E-11</v>
      </c>
      <c r="C57" s="12">
        <f>+Arrivals!C10*A$6</f>
        <v>250000</v>
      </c>
      <c r="D57" s="40">
        <f t="shared" si="9"/>
        <v>100000</v>
      </c>
      <c r="E57" s="6">
        <f>+Patterns!C7*$D$4</f>
        <v>200</v>
      </c>
      <c r="F57" s="6">
        <f>+Patterns!D7*$D$4</f>
        <v>200</v>
      </c>
      <c r="G57" s="6">
        <f>+Patterns!E7*$D$4</f>
        <v>200</v>
      </c>
      <c r="H57" s="6">
        <f>+Patterns!F7*$D$4</f>
        <v>200</v>
      </c>
      <c r="I57" s="6">
        <f>+Patterns!G7*$D$4</f>
        <v>200</v>
      </c>
      <c r="J57" s="6">
        <f>+Patterns!H7*$D$4</f>
        <v>0</v>
      </c>
      <c r="K57" s="6">
        <f>+Patterns!I7*$D$4</f>
        <v>0</v>
      </c>
      <c r="L57" s="6">
        <f>+Patterns!J7*$D$4</f>
        <v>0</v>
      </c>
      <c r="M57" s="6">
        <f>+Patterns!K7*$D$4</f>
        <v>0</v>
      </c>
      <c r="N57" s="6">
        <f>+Patterns!L7*$D$4</f>
        <v>0</v>
      </c>
      <c r="O57" s="6">
        <f>+Patterns!M7*$D$4</f>
        <v>0</v>
      </c>
      <c r="P57" s="6">
        <f>+Patterns!N7*$D$4</f>
        <v>0</v>
      </c>
      <c r="Q57" s="6">
        <f>+Patterns!O7*$D$4</f>
        <v>0</v>
      </c>
      <c r="R57" s="6">
        <f>+Patterns!P7*$D$4</f>
        <v>0</v>
      </c>
      <c r="S57" s="6">
        <f>+Patterns!Q7*$D$4</f>
        <v>0</v>
      </c>
      <c r="T57" s="6">
        <f>+Patterns!R7*$D$4</f>
        <v>0</v>
      </c>
      <c r="U57" s="6">
        <f>+Patterns!S7*$D$4</f>
        <v>0</v>
      </c>
      <c r="V57" s="6">
        <f>+Patterns!T7*$D$4</f>
        <v>0</v>
      </c>
      <c r="W57" s="6">
        <f>+Patterns!U7*$D$4</f>
        <v>0</v>
      </c>
      <c r="X57" s="6">
        <f>+Patterns!V7*$D$4</f>
        <v>0</v>
      </c>
      <c r="Y57" s="6">
        <f>+Patterns!W7*$D$4</f>
        <v>0</v>
      </c>
      <c r="Z57" s="6">
        <f>+Patterns!X7*$D$4</f>
        <v>200</v>
      </c>
      <c r="AA57" s="6">
        <f>+Patterns!Y7*$D$4</f>
        <v>200</v>
      </c>
      <c r="AB57" s="33">
        <f>+Patterns!Z7*$D$4</f>
        <v>200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200</v>
      </c>
      <c r="AX57">
        <v>0</v>
      </c>
      <c r="AY57">
        <v>0</v>
      </c>
      <c r="AZ57" s="31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200</v>
      </c>
      <c r="BU57">
        <v>0</v>
      </c>
      <c r="BV57">
        <v>0</v>
      </c>
      <c r="BW57">
        <v>0</v>
      </c>
      <c r="BX57" s="31">
        <v>0</v>
      </c>
      <c r="BY57">
        <v>0</v>
      </c>
      <c r="BZ57">
        <v>0</v>
      </c>
      <c r="CA57">
        <v>0</v>
      </c>
      <c r="CB57">
        <v>0</v>
      </c>
      <c r="CC57">
        <v>0</v>
      </c>
      <c r="CD57">
        <v>0</v>
      </c>
      <c r="CE57">
        <v>0</v>
      </c>
      <c r="CF57">
        <v>0</v>
      </c>
      <c r="CG57">
        <v>0</v>
      </c>
      <c r="CH57">
        <v>0</v>
      </c>
      <c r="CI57">
        <v>0</v>
      </c>
      <c r="CJ57">
        <v>0</v>
      </c>
      <c r="CK57">
        <v>0</v>
      </c>
      <c r="CL57">
        <v>0</v>
      </c>
      <c r="CM57">
        <v>0</v>
      </c>
      <c r="CN57">
        <v>0</v>
      </c>
      <c r="CO57">
        <v>0</v>
      </c>
      <c r="CP57">
        <v>0</v>
      </c>
      <c r="CQ57">
        <v>200</v>
      </c>
      <c r="CR57">
        <v>0</v>
      </c>
      <c r="CS57">
        <v>0</v>
      </c>
      <c r="CT57">
        <v>0</v>
      </c>
      <c r="CU57" s="47">
        <v>0</v>
      </c>
      <c r="CV57" s="31">
        <v>0</v>
      </c>
      <c r="CW57" s="52">
        <v>5</v>
      </c>
      <c r="CX57" s="26">
        <f>+$I$46</f>
        <v>2.8421709430404007E-14</v>
      </c>
      <c r="CY57" s="26">
        <f>+AG$46</f>
        <v>0</v>
      </c>
      <c r="CZ57" s="49">
        <f>+BE$46</f>
        <v>0</v>
      </c>
      <c r="DA57" s="45">
        <f>+CC$46</f>
        <v>0</v>
      </c>
    </row>
    <row r="58" spans="1:105">
      <c r="A58" s="7" t="s">
        <v>23</v>
      </c>
      <c r="B58" s="9">
        <f t="shared" si="8"/>
        <v>-5.9149951913375716E-11</v>
      </c>
      <c r="C58" s="12">
        <f>+Arrivals!C11*A$6</f>
        <v>300000</v>
      </c>
      <c r="D58" s="40">
        <f t="shared" si="9"/>
        <v>99999.999999999942</v>
      </c>
      <c r="E58" s="6">
        <f>+Patterns!C8*$D$4</f>
        <v>200</v>
      </c>
      <c r="F58" s="6">
        <f>+Patterns!D8*$D$4</f>
        <v>200</v>
      </c>
      <c r="G58" s="6">
        <f>+Patterns!E8*$D$4</f>
        <v>200</v>
      </c>
      <c r="H58" s="6">
        <f>+Patterns!F8*$D$4</f>
        <v>200</v>
      </c>
      <c r="I58" s="6">
        <f>+Patterns!G8*$D$4</f>
        <v>200</v>
      </c>
      <c r="J58" s="6">
        <f>+Patterns!H8*$D$4</f>
        <v>200</v>
      </c>
      <c r="K58" s="6">
        <f>+Patterns!I8*$D$4</f>
        <v>0</v>
      </c>
      <c r="L58" s="6">
        <f>+Patterns!J8*$D$4</f>
        <v>0</v>
      </c>
      <c r="M58" s="6">
        <f>+Patterns!K8*$D$4</f>
        <v>0</v>
      </c>
      <c r="N58" s="6">
        <f>+Patterns!L8*$D$4</f>
        <v>0</v>
      </c>
      <c r="O58" s="6">
        <f>+Patterns!M8*$D$4</f>
        <v>0</v>
      </c>
      <c r="P58" s="6">
        <f>+Patterns!N8*$D$4</f>
        <v>0</v>
      </c>
      <c r="Q58" s="6">
        <f>+Patterns!O8*$D$4</f>
        <v>0</v>
      </c>
      <c r="R58" s="6">
        <f>+Patterns!P8*$D$4</f>
        <v>0</v>
      </c>
      <c r="S58" s="6">
        <f>+Patterns!Q8*$D$4</f>
        <v>0</v>
      </c>
      <c r="T58" s="6">
        <f>+Patterns!R8*$D$4</f>
        <v>0</v>
      </c>
      <c r="U58" s="6">
        <f>+Patterns!S8*$D$4</f>
        <v>0</v>
      </c>
      <c r="V58" s="6">
        <f>+Patterns!T8*$D$4</f>
        <v>0</v>
      </c>
      <c r="W58" s="6">
        <f>+Patterns!U8*$D$4</f>
        <v>0</v>
      </c>
      <c r="X58" s="6">
        <f>+Patterns!V8*$D$4</f>
        <v>0</v>
      </c>
      <c r="Y58" s="6">
        <f>+Patterns!W8*$D$4</f>
        <v>0</v>
      </c>
      <c r="Z58" s="6">
        <f>+Patterns!X8*$D$4</f>
        <v>0</v>
      </c>
      <c r="AA58" s="6">
        <f>+Patterns!Y8*$D$4</f>
        <v>200</v>
      </c>
      <c r="AB58" s="33">
        <f>+Patterns!Z8*$D$4</f>
        <v>200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200</v>
      </c>
      <c r="AY58">
        <v>0</v>
      </c>
      <c r="AZ58" s="31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200</v>
      </c>
      <c r="BV58">
        <v>0</v>
      </c>
      <c r="BW58">
        <v>0</v>
      </c>
      <c r="BX58" s="31">
        <v>0</v>
      </c>
      <c r="BY58">
        <v>0</v>
      </c>
      <c r="BZ58">
        <v>0</v>
      </c>
      <c r="CA58">
        <v>0</v>
      </c>
      <c r="CB58">
        <v>0</v>
      </c>
      <c r="CC58">
        <v>0</v>
      </c>
      <c r="CD58">
        <v>0</v>
      </c>
      <c r="CE58">
        <v>0</v>
      </c>
      <c r="CF58">
        <v>0</v>
      </c>
      <c r="CG58">
        <v>0</v>
      </c>
      <c r="CH58">
        <v>0</v>
      </c>
      <c r="CI58">
        <v>0</v>
      </c>
      <c r="CJ58">
        <v>0</v>
      </c>
      <c r="CK58">
        <v>0</v>
      </c>
      <c r="CL58">
        <v>0</v>
      </c>
      <c r="CM58">
        <v>0</v>
      </c>
      <c r="CN58">
        <v>0</v>
      </c>
      <c r="CO58">
        <v>0</v>
      </c>
      <c r="CP58">
        <v>0</v>
      </c>
      <c r="CQ58">
        <v>0</v>
      </c>
      <c r="CR58">
        <v>200</v>
      </c>
      <c r="CS58">
        <v>0</v>
      </c>
      <c r="CT58">
        <v>0</v>
      </c>
      <c r="CU58" s="47">
        <v>0</v>
      </c>
      <c r="CV58" s="31">
        <v>0</v>
      </c>
      <c r="CW58" s="52">
        <v>6</v>
      </c>
      <c r="CX58" s="26">
        <f>+$J$46</f>
        <v>0</v>
      </c>
      <c r="CY58" s="26">
        <f>+AH$46</f>
        <v>1.3475334218138636E-14</v>
      </c>
      <c r="CZ58" s="49">
        <f>+BF$46</f>
        <v>1.3475334218138636E-14</v>
      </c>
      <c r="DA58" s="45">
        <f>+CD$46</f>
        <v>0</v>
      </c>
    </row>
    <row r="59" spans="1:105">
      <c r="A59" s="7" t="s">
        <v>24</v>
      </c>
      <c r="B59" s="9">
        <f t="shared" si="8"/>
        <v>-6.1000323436047169E-11</v>
      </c>
      <c r="C59" s="12">
        <f>+Arrivals!C12*A$6</f>
        <v>350000.00000000006</v>
      </c>
      <c r="D59" s="40">
        <f t="shared" si="9"/>
        <v>99999.999999999884</v>
      </c>
      <c r="E59" s="6">
        <f>+Patterns!C9*$D$4</f>
        <v>200</v>
      </c>
      <c r="F59" s="6">
        <f>+Patterns!D9*$D$4</f>
        <v>200</v>
      </c>
      <c r="G59" s="6">
        <f>+Patterns!E9*$D$4</f>
        <v>200</v>
      </c>
      <c r="H59" s="6">
        <f>+Patterns!F9*$D$4</f>
        <v>200</v>
      </c>
      <c r="I59" s="6">
        <f>+Patterns!G9*$D$4</f>
        <v>200</v>
      </c>
      <c r="J59" s="6">
        <f>+Patterns!H9*$D$4</f>
        <v>200</v>
      </c>
      <c r="K59" s="6">
        <f>+Patterns!I9*$D$4</f>
        <v>200</v>
      </c>
      <c r="L59" s="6">
        <f>+Patterns!J9*$D$4</f>
        <v>0</v>
      </c>
      <c r="M59" s="6">
        <f>+Patterns!K9*$D$4</f>
        <v>0</v>
      </c>
      <c r="N59" s="6">
        <f>+Patterns!L9*$D$4</f>
        <v>0</v>
      </c>
      <c r="O59" s="6">
        <f>+Patterns!M9*$D$4</f>
        <v>0</v>
      </c>
      <c r="P59" s="6">
        <f>+Patterns!N9*$D$4</f>
        <v>0</v>
      </c>
      <c r="Q59" s="6">
        <f>+Patterns!O9*$D$4</f>
        <v>0</v>
      </c>
      <c r="R59" s="6">
        <f>+Patterns!P9*$D$4</f>
        <v>0</v>
      </c>
      <c r="S59" s="6">
        <f>+Patterns!Q9*$D$4</f>
        <v>0</v>
      </c>
      <c r="T59" s="6">
        <f>+Patterns!R9*$D$4</f>
        <v>0</v>
      </c>
      <c r="U59" s="6">
        <f>+Patterns!S9*$D$4</f>
        <v>0</v>
      </c>
      <c r="V59" s="6">
        <f>+Patterns!T9*$D$4</f>
        <v>0</v>
      </c>
      <c r="W59" s="6">
        <f>+Patterns!U9*$D$4</f>
        <v>0</v>
      </c>
      <c r="X59" s="6">
        <f>+Patterns!V9*$D$4</f>
        <v>0</v>
      </c>
      <c r="Y59" s="6">
        <f>+Patterns!W9*$D$4</f>
        <v>0</v>
      </c>
      <c r="Z59" s="6">
        <f>+Patterns!X9*$D$4</f>
        <v>0</v>
      </c>
      <c r="AA59" s="6">
        <f>+Patterns!Y9*$D$4</f>
        <v>0</v>
      </c>
      <c r="AB59" s="33">
        <f>+Patterns!Z9*$D$4</f>
        <v>200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200</v>
      </c>
      <c r="AZ59" s="31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200</v>
      </c>
      <c r="BW59">
        <v>0</v>
      </c>
      <c r="BX59" s="31">
        <v>0</v>
      </c>
      <c r="BY59">
        <v>0</v>
      </c>
      <c r="BZ59">
        <v>0</v>
      </c>
      <c r="CA59">
        <v>0</v>
      </c>
      <c r="CB59">
        <v>0</v>
      </c>
      <c r="CC59">
        <v>0</v>
      </c>
      <c r="CD59">
        <v>0</v>
      </c>
      <c r="CE59">
        <v>0</v>
      </c>
      <c r="CF59">
        <v>0</v>
      </c>
      <c r="CG59">
        <v>0</v>
      </c>
      <c r="CH59">
        <v>0</v>
      </c>
      <c r="CI59">
        <v>0</v>
      </c>
      <c r="CJ59">
        <v>0</v>
      </c>
      <c r="CK59">
        <v>0</v>
      </c>
      <c r="CL59">
        <v>0</v>
      </c>
      <c r="CM59">
        <v>0</v>
      </c>
      <c r="CN59">
        <v>0</v>
      </c>
      <c r="CO59">
        <v>0</v>
      </c>
      <c r="CP59">
        <v>0</v>
      </c>
      <c r="CQ59">
        <v>0</v>
      </c>
      <c r="CR59">
        <v>0</v>
      </c>
      <c r="CS59">
        <v>200</v>
      </c>
      <c r="CT59">
        <v>0</v>
      </c>
      <c r="CU59" s="47">
        <v>0</v>
      </c>
      <c r="CV59" s="31">
        <v>0</v>
      </c>
      <c r="CW59" s="52">
        <v>7</v>
      </c>
      <c r="CX59" s="26">
        <f>+$K$46</f>
        <v>-9.2518576133571885E-15</v>
      </c>
      <c r="CY59" s="26">
        <f>+AI$46</f>
        <v>0</v>
      </c>
      <c r="CZ59" s="49">
        <f>+BG$46</f>
        <v>0</v>
      </c>
      <c r="DA59" s="45">
        <f>+CE$46</f>
        <v>0</v>
      </c>
    </row>
    <row r="60" spans="1:105">
      <c r="A60" s="7" t="s">
        <v>25</v>
      </c>
      <c r="B60" s="9">
        <f t="shared" si="8"/>
        <v>-8.3452422186128352E-11</v>
      </c>
      <c r="C60" s="12">
        <f>+Arrivals!C13*A$6</f>
        <v>400000</v>
      </c>
      <c r="D60" s="40">
        <f t="shared" si="9"/>
        <v>99999.999999999796</v>
      </c>
      <c r="E60" s="6">
        <f>+Patterns!C10*$D$4</f>
        <v>200</v>
      </c>
      <c r="F60" s="6">
        <f>+Patterns!D10*$D$4</f>
        <v>200</v>
      </c>
      <c r="G60" s="6">
        <f>+Patterns!E10*$D$4</f>
        <v>200</v>
      </c>
      <c r="H60" s="6">
        <f>+Patterns!F10*$D$4</f>
        <v>200</v>
      </c>
      <c r="I60" s="6">
        <f>+Patterns!G10*$D$4</f>
        <v>200</v>
      </c>
      <c r="J60" s="6">
        <f>+Patterns!H10*$D$4</f>
        <v>200</v>
      </c>
      <c r="K60" s="6">
        <f>+Patterns!I10*$D$4</f>
        <v>200</v>
      </c>
      <c r="L60" s="6">
        <f>+Patterns!J10*$D$4</f>
        <v>200</v>
      </c>
      <c r="M60" s="6">
        <f>+Patterns!K10*$D$4</f>
        <v>0</v>
      </c>
      <c r="N60" s="6">
        <f>+Patterns!L10*$D$4</f>
        <v>0</v>
      </c>
      <c r="O60" s="6">
        <f>+Patterns!M10*$D$4</f>
        <v>0</v>
      </c>
      <c r="P60" s="6">
        <f>+Patterns!N10*$D$4</f>
        <v>0</v>
      </c>
      <c r="Q60" s="6">
        <f>+Patterns!O10*$D$4</f>
        <v>0</v>
      </c>
      <c r="R60" s="6">
        <f>+Patterns!P10*$D$4</f>
        <v>0</v>
      </c>
      <c r="S60" s="6">
        <f>+Patterns!Q10*$D$4</f>
        <v>0</v>
      </c>
      <c r="T60" s="6">
        <f>+Patterns!R10*$D$4</f>
        <v>0</v>
      </c>
      <c r="U60" s="6">
        <f>+Patterns!S10*$D$4</f>
        <v>0</v>
      </c>
      <c r="V60" s="6">
        <f>+Patterns!T10*$D$4</f>
        <v>0</v>
      </c>
      <c r="W60" s="6">
        <f>+Patterns!U10*$D$4</f>
        <v>0</v>
      </c>
      <c r="X60" s="6">
        <f>+Patterns!V10*$D$4</f>
        <v>0</v>
      </c>
      <c r="Y60" s="6">
        <f>+Patterns!W10*$D$4</f>
        <v>0</v>
      </c>
      <c r="Z60" s="6">
        <f>+Patterns!X10*$D$4</f>
        <v>0</v>
      </c>
      <c r="AA60" s="6">
        <f>+Patterns!Y10*$D$4</f>
        <v>0</v>
      </c>
      <c r="AB60" s="33">
        <f>+Patterns!Z10*$D$4</f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 s="31">
        <v>200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200</v>
      </c>
      <c r="BX60" s="31">
        <v>0</v>
      </c>
      <c r="BY60">
        <v>0</v>
      </c>
      <c r="BZ60">
        <v>0</v>
      </c>
      <c r="CA60">
        <v>0</v>
      </c>
      <c r="CB60">
        <v>0</v>
      </c>
      <c r="CC60">
        <v>0</v>
      </c>
      <c r="CD60">
        <v>0</v>
      </c>
      <c r="CE60">
        <v>0</v>
      </c>
      <c r="CF60">
        <v>0</v>
      </c>
      <c r="CG60">
        <v>0</v>
      </c>
      <c r="CH60">
        <v>0</v>
      </c>
      <c r="CI60">
        <v>0</v>
      </c>
      <c r="CJ60">
        <v>0</v>
      </c>
      <c r="CK60">
        <v>0</v>
      </c>
      <c r="CL60">
        <v>0</v>
      </c>
      <c r="CM60">
        <v>0</v>
      </c>
      <c r="CN60">
        <v>0</v>
      </c>
      <c r="CO60">
        <v>0</v>
      </c>
      <c r="CP60">
        <v>0</v>
      </c>
      <c r="CQ60">
        <v>0</v>
      </c>
      <c r="CR60">
        <v>0</v>
      </c>
      <c r="CS60">
        <v>0</v>
      </c>
      <c r="CT60">
        <v>200</v>
      </c>
      <c r="CU60" s="47">
        <v>0</v>
      </c>
      <c r="CV60" s="31">
        <v>0</v>
      </c>
      <c r="CW60" s="52">
        <v>8</v>
      </c>
      <c r="CX60" s="26">
        <f>+$L$46</f>
        <v>-1.1226049375040588E-13</v>
      </c>
      <c r="CY60" s="26">
        <f>+AJ$46</f>
        <v>-1.0901570059000792E-13</v>
      </c>
      <c r="CZ60" s="49">
        <f>+BH$46</f>
        <v>-1.0901570059000792E-13</v>
      </c>
      <c r="DA60" s="45">
        <f>+CF$46</f>
        <v>0</v>
      </c>
    </row>
    <row r="61" spans="1:105">
      <c r="A61" s="7" t="s">
        <v>26</v>
      </c>
      <c r="B61" s="9">
        <f t="shared" si="8"/>
        <v>-9.8618278613961826E-11</v>
      </c>
      <c r="C61" s="12">
        <f>+Arrivals!C14*A$6</f>
        <v>500000</v>
      </c>
      <c r="D61" s="40">
        <f t="shared" si="9"/>
        <v>99999.999999999694</v>
      </c>
      <c r="E61" s="6">
        <f>+Patterns!C11*$D$4</f>
        <v>0</v>
      </c>
      <c r="F61" s="6">
        <f>+Patterns!D11*$D$4</f>
        <v>200</v>
      </c>
      <c r="G61" s="6">
        <f>+Patterns!E11*$D$4</f>
        <v>200</v>
      </c>
      <c r="H61" s="6">
        <f>+Patterns!F11*$D$4</f>
        <v>200</v>
      </c>
      <c r="I61" s="6">
        <f>+Patterns!G11*$D$4</f>
        <v>200</v>
      </c>
      <c r="J61" s="6">
        <f>+Patterns!H11*$D$4</f>
        <v>200</v>
      </c>
      <c r="K61" s="6">
        <f>+Patterns!I11*$D$4</f>
        <v>200</v>
      </c>
      <c r="L61" s="6">
        <f>+Patterns!J11*$D$4</f>
        <v>200</v>
      </c>
      <c r="M61" s="6">
        <f>+Patterns!K11*$D$4</f>
        <v>200</v>
      </c>
      <c r="N61" s="6">
        <f>+Patterns!L11*$D$4</f>
        <v>0</v>
      </c>
      <c r="O61" s="6">
        <f>+Patterns!M11*$D$4</f>
        <v>0</v>
      </c>
      <c r="P61" s="6">
        <f>+Patterns!N11*$D$4</f>
        <v>0</v>
      </c>
      <c r="Q61" s="6">
        <f>+Patterns!O11*$D$4</f>
        <v>0</v>
      </c>
      <c r="R61" s="6">
        <f>+Patterns!P11*$D$4</f>
        <v>0</v>
      </c>
      <c r="S61" s="6">
        <f>+Patterns!Q11*$D$4</f>
        <v>0</v>
      </c>
      <c r="T61" s="6">
        <f>+Patterns!R11*$D$4</f>
        <v>0</v>
      </c>
      <c r="U61" s="6">
        <f>+Patterns!S11*$D$4</f>
        <v>0</v>
      </c>
      <c r="V61" s="6">
        <f>+Patterns!T11*$D$4</f>
        <v>0</v>
      </c>
      <c r="W61" s="6">
        <f>+Patterns!U11*$D$4</f>
        <v>0</v>
      </c>
      <c r="X61" s="6">
        <f>+Patterns!V11*$D$4</f>
        <v>0</v>
      </c>
      <c r="Y61" s="6">
        <f>+Patterns!W11*$D$4</f>
        <v>0</v>
      </c>
      <c r="Z61" s="6">
        <f>+Patterns!X11*$D$4</f>
        <v>0</v>
      </c>
      <c r="AA61" s="6">
        <f>+Patterns!Y11*$D$4</f>
        <v>0</v>
      </c>
      <c r="AB61" s="33">
        <f>+Patterns!Z11*$D$4</f>
        <v>0</v>
      </c>
      <c r="AC61">
        <v>200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 s="3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BX61" s="31">
        <v>200</v>
      </c>
      <c r="BY61">
        <v>0</v>
      </c>
      <c r="BZ61">
        <v>0</v>
      </c>
      <c r="CA61">
        <v>0</v>
      </c>
      <c r="CB61">
        <v>0</v>
      </c>
      <c r="CC61">
        <v>0</v>
      </c>
      <c r="CD61">
        <v>0</v>
      </c>
      <c r="CE61">
        <v>0</v>
      </c>
      <c r="CF61">
        <v>0</v>
      </c>
      <c r="CG61">
        <v>0</v>
      </c>
      <c r="CH61">
        <v>0</v>
      </c>
      <c r="CI61">
        <v>0</v>
      </c>
      <c r="CJ61">
        <v>0</v>
      </c>
      <c r="CK61">
        <v>0</v>
      </c>
      <c r="CL61">
        <v>0</v>
      </c>
      <c r="CM61">
        <v>0</v>
      </c>
      <c r="CN61">
        <v>0</v>
      </c>
      <c r="CO61">
        <v>0</v>
      </c>
      <c r="CP61">
        <v>0</v>
      </c>
      <c r="CQ61">
        <v>0</v>
      </c>
      <c r="CR61">
        <v>0</v>
      </c>
      <c r="CS61">
        <v>0</v>
      </c>
      <c r="CT61">
        <v>0</v>
      </c>
      <c r="CU61" s="47">
        <v>200</v>
      </c>
      <c r="CV61" s="31">
        <v>0</v>
      </c>
      <c r="CW61" s="52">
        <v>9</v>
      </c>
      <c r="CX61" s="26">
        <f>+$M$46</f>
        <v>-7.6222704139066126E-14</v>
      </c>
      <c r="CY61" s="26">
        <f>+AK$46</f>
        <v>0</v>
      </c>
      <c r="CZ61" s="49">
        <f>+BI$46</f>
        <v>0</v>
      </c>
      <c r="DA61" s="45">
        <f>+CG$46</f>
        <v>0</v>
      </c>
    </row>
    <row r="62" spans="1:105">
      <c r="A62" s="7" t="s">
        <v>27</v>
      </c>
      <c r="B62" s="9">
        <f t="shared" si="8"/>
        <v>-1.0011071372103515E-10</v>
      </c>
      <c r="C62" s="12">
        <f>+Arrivals!C15*A$6</f>
        <v>600000</v>
      </c>
      <c r="D62" s="40">
        <f t="shared" si="9"/>
        <v>99999.999999999593</v>
      </c>
      <c r="E62" s="6">
        <f>+Patterns!C12*$D$4</f>
        <v>0</v>
      </c>
      <c r="F62" s="6">
        <f>+Patterns!D12*$D$4</f>
        <v>0</v>
      </c>
      <c r="G62" s="6">
        <f>+Patterns!E12*$D$4</f>
        <v>200</v>
      </c>
      <c r="H62" s="6">
        <f>+Patterns!F12*$D$4</f>
        <v>200</v>
      </c>
      <c r="I62" s="6">
        <f>+Patterns!G12*$D$4</f>
        <v>200</v>
      </c>
      <c r="J62" s="6">
        <f>+Patterns!H12*$D$4</f>
        <v>200</v>
      </c>
      <c r="K62" s="6">
        <f>+Patterns!I12*$D$4</f>
        <v>200</v>
      </c>
      <c r="L62" s="6">
        <f>+Patterns!J12*$D$4</f>
        <v>200</v>
      </c>
      <c r="M62" s="6">
        <f>+Patterns!K12*$D$4</f>
        <v>200</v>
      </c>
      <c r="N62" s="6">
        <f>+Patterns!L12*$D$4</f>
        <v>200</v>
      </c>
      <c r="O62" s="6">
        <f>+Patterns!M12*$D$4</f>
        <v>0</v>
      </c>
      <c r="P62" s="6">
        <f>+Patterns!N12*$D$4</f>
        <v>0</v>
      </c>
      <c r="Q62" s="6">
        <f>+Patterns!O12*$D$4</f>
        <v>0</v>
      </c>
      <c r="R62" s="6">
        <f>+Patterns!P12*$D$4</f>
        <v>0</v>
      </c>
      <c r="S62" s="6">
        <f>+Patterns!Q12*$D$4</f>
        <v>0</v>
      </c>
      <c r="T62" s="6">
        <f>+Patterns!R12*$D$4</f>
        <v>0</v>
      </c>
      <c r="U62" s="6">
        <f>+Patterns!S12*$D$4</f>
        <v>0</v>
      </c>
      <c r="V62" s="6">
        <f>+Patterns!T12*$D$4</f>
        <v>0</v>
      </c>
      <c r="W62" s="6">
        <f>+Patterns!U12*$D$4</f>
        <v>0</v>
      </c>
      <c r="X62" s="6">
        <f>+Patterns!V12*$D$4</f>
        <v>0</v>
      </c>
      <c r="Y62" s="6">
        <f>+Patterns!W12*$D$4</f>
        <v>0</v>
      </c>
      <c r="Z62" s="6">
        <f>+Patterns!X12*$D$4</f>
        <v>0</v>
      </c>
      <c r="AA62" s="6">
        <f>+Patterns!Y12*$D$4</f>
        <v>0</v>
      </c>
      <c r="AB62" s="33">
        <f>+Patterns!Z12*$D$4</f>
        <v>0</v>
      </c>
      <c r="AC62">
        <v>0</v>
      </c>
      <c r="AD62">
        <v>200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 s="31">
        <v>0</v>
      </c>
      <c r="BA62">
        <v>200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0</v>
      </c>
      <c r="BU62">
        <v>0</v>
      </c>
      <c r="BV62">
        <v>0</v>
      </c>
      <c r="BW62">
        <v>0</v>
      </c>
      <c r="BX62" s="31">
        <v>0</v>
      </c>
      <c r="BY62">
        <v>0</v>
      </c>
      <c r="BZ62">
        <v>0</v>
      </c>
      <c r="CA62">
        <v>0</v>
      </c>
      <c r="CB62">
        <v>0</v>
      </c>
      <c r="CC62">
        <v>0</v>
      </c>
      <c r="CD62">
        <v>0</v>
      </c>
      <c r="CE62">
        <v>0</v>
      </c>
      <c r="CF62">
        <v>0</v>
      </c>
      <c r="CG62">
        <v>0</v>
      </c>
      <c r="CH62">
        <v>0</v>
      </c>
      <c r="CI62">
        <v>0</v>
      </c>
      <c r="CJ62">
        <v>0</v>
      </c>
      <c r="CK62">
        <v>0</v>
      </c>
      <c r="CL62">
        <v>0</v>
      </c>
      <c r="CM62">
        <v>0</v>
      </c>
      <c r="CN62">
        <v>0</v>
      </c>
      <c r="CO62">
        <v>0</v>
      </c>
      <c r="CP62">
        <v>0</v>
      </c>
      <c r="CQ62">
        <v>0</v>
      </c>
      <c r="CR62">
        <v>0</v>
      </c>
      <c r="CS62">
        <v>0</v>
      </c>
      <c r="CT62">
        <v>0</v>
      </c>
      <c r="CU62" s="47">
        <v>0</v>
      </c>
      <c r="CV62" s="31">
        <v>200</v>
      </c>
      <c r="CW62" s="52">
        <v>10</v>
      </c>
      <c r="CX62" s="26">
        <f>+$N$46</f>
        <v>0</v>
      </c>
      <c r="CY62" s="26">
        <f>+AL$46</f>
        <v>0</v>
      </c>
      <c r="CZ62" s="49">
        <f>+BJ$46</f>
        <v>0</v>
      </c>
      <c r="DA62" s="45">
        <f>+CH$46</f>
        <v>0</v>
      </c>
    </row>
    <row r="63" spans="1:105">
      <c r="A63" s="7" t="s">
        <v>28</v>
      </c>
      <c r="B63" s="9">
        <f t="shared" si="8"/>
        <v>-3.3862669182173291E-11</v>
      </c>
      <c r="C63" s="12">
        <f>+Arrivals!C16*A$6</f>
        <v>700000.00000000012</v>
      </c>
      <c r="D63" s="40">
        <f t="shared" si="9"/>
        <v>99999.999999999563</v>
      </c>
      <c r="E63" s="6">
        <f>+Patterns!C13*$D$4</f>
        <v>0</v>
      </c>
      <c r="F63" s="6">
        <f>+Patterns!D13*$D$4</f>
        <v>0</v>
      </c>
      <c r="G63" s="6">
        <f>+Patterns!E13*$D$4</f>
        <v>0</v>
      </c>
      <c r="H63" s="6">
        <f>+Patterns!F13*$D$4</f>
        <v>200</v>
      </c>
      <c r="I63" s="6">
        <f>+Patterns!G13*$D$4</f>
        <v>200</v>
      </c>
      <c r="J63" s="6">
        <f>+Patterns!H13*$D$4</f>
        <v>200</v>
      </c>
      <c r="K63" s="6">
        <f>+Patterns!I13*$D$4</f>
        <v>200</v>
      </c>
      <c r="L63" s="6">
        <f>+Patterns!J13*$D$4</f>
        <v>200</v>
      </c>
      <c r="M63" s="6">
        <f>+Patterns!K13*$D$4</f>
        <v>200</v>
      </c>
      <c r="N63" s="6">
        <f>+Patterns!L13*$D$4</f>
        <v>200</v>
      </c>
      <c r="O63" s="6">
        <f>+Patterns!M13*$D$4</f>
        <v>200</v>
      </c>
      <c r="P63" s="6">
        <f>+Patterns!N13*$D$4</f>
        <v>0</v>
      </c>
      <c r="Q63" s="6">
        <f>+Patterns!O13*$D$4</f>
        <v>0</v>
      </c>
      <c r="R63" s="6">
        <f>+Patterns!P13*$D$4</f>
        <v>0</v>
      </c>
      <c r="S63" s="6">
        <f>+Patterns!Q13*$D$4</f>
        <v>0</v>
      </c>
      <c r="T63" s="6">
        <f>+Patterns!R13*$D$4</f>
        <v>0</v>
      </c>
      <c r="U63" s="6">
        <f>+Patterns!S13*$D$4</f>
        <v>0</v>
      </c>
      <c r="V63" s="6">
        <f>+Patterns!T13*$D$4</f>
        <v>0</v>
      </c>
      <c r="W63" s="6">
        <f>+Patterns!U13*$D$4</f>
        <v>0</v>
      </c>
      <c r="X63" s="6">
        <f>+Patterns!V13*$D$4</f>
        <v>0</v>
      </c>
      <c r="Y63" s="6">
        <f>+Patterns!W13*$D$4</f>
        <v>0</v>
      </c>
      <c r="Z63" s="6">
        <f>+Patterns!X13*$D$4</f>
        <v>0</v>
      </c>
      <c r="AA63" s="6">
        <f>+Patterns!Y13*$D$4</f>
        <v>0</v>
      </c>
      <c r="AB63" s="33">
        <f>+Patterns!Z13*$D$4</f>
        <v>0</v>
      </c>
      <c r="AC63">
        <v>0</v>
      </c>
      <c r="AD63">
        <v>0</v>
      </c>
      <c r="AE63">
        <v>200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 s="31">
        <v>0</v>
      </c>
      <c r="BA63">
        <v>0</v>
      </c>
      <c r="BB63">
        <v>200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BX63" s="31">
        <v>0</v>
      </c>
      <c r="BY63">
        <v>200</v>
      </c>
      <c r="BZ63">
        <v>0</v>
      </c>
      <c r="CA63">
        <v>0</v>
      </c>
      <c r="CB63">
        <v>0</v>
      </c>
      <c r="CC63">
        <v>0</v>
      </c>
      <c r="CD63">
        <v>0</v>
      </c>
      <c r="CE63">
        <v>0</v>
      </c>
      <c r="CF63">
        <v>0</v>
      </c>
      <c r="CG63">
        <v>0</v>
      </c>
      <c r="CH63">
        <v>0</v>
      </c>
      <c r="CI63">
        <v>0</v>
      </c>
      <c r="CJ63">
        <v>0</v>
      </c>
      <c r="CK63">
        <v>0</v>
      </c>
      <c r="CL63">
        <v>0</v>
      </c>
      <c r="CM63">
        <v>0</v>
      </c>
      <c r="CN63">
        <v>0</v>
      </c>
      <c r="CO63">
        <v>0</v>
      </c>
      <c r="CP63">
        <v>0</v>
      </c>
      <c r="CQ63">
        <v>0</v>
      </c>
      <c r="CR63">
        <v>0</v>
      </c>
      <c r="CS63">
        <v>0</v>
      </c>
      <c r="CT63">
        <v>0</v>
      </c>
      <c r="CU63" s="47">
        <v>0</v>
      </c>
      <c r="CV63" s="31">
        <v>0</v>
      </c>
      <c r="CW63" s="52">
        <v>11</v>
      </c>
      <c r="CX63" s="26">
        <f>+$O$46</f>
        <v>1.6155870076748873E-22</v>
      </c>
      <c r="CY63" s="26">
        <f>+AM$46</f>
        <v>0</v>
      </c>
      <c r="CZ63" s="49">
        <f>+BK$46</f>
        <v>0</v>
      </c>
      <c r="DA63" s="45">
        <f>+CI$46</f>
        <v>0</v>
      </c>
    </row>
    <row r="64" spans="1:105">
      <c r="A64" s="7" t="s">
        <v>29</v>
      </c>
      <c r="B64" s="9">
        <f t="shared" si="8"/>
        <v>-3.3862669182173291E-11</v>
      </c>
      <c r="C64" s="12">
        <f>+Arrivals!C17*A$6</f>
        <v>800000</v>
      </c>
      <c r="D64" s="40">
        <f t="shared" si="9"/>
        <v>99999.999999999534</v>
      </c>
      <c r="E64" s="6">
        <f>+Patterns!C14*$D$4</f>
        <v>0</v>
      </c>
      <c r="F64" s="6">
        <f>+Patterns!D14*$D$4</f>
        <v>0</v>
      </c>
      <c r="G64" s="6">
        <f>+Patterns!E14*$D$4</f>
        <v>0</v>
      </c>
      <c r="H64" s="6">
        <f>+Patterns!F14*$D$4</f>
        <v>0</v>
      </c>
      <c r="I64" s="6">
        <f>+Patterns!G14*$D$4</f>
        <v>200</v>
      </c>
      <c r="J64" s="6">
        <f>+Patterns!H14*$D$4</f>
        <v>200</v>
      </c>
      <c r="K64" s="6">
        <f>+Patterns!I14*$D$4</f>
        <v>200</v>
      </c>
      <c r="L64" s="6">
        <f>+Patterns!J14*$D$4</f>
        <v>200</v>
      </c>
      <c r="M64" s="6">
        <f>+Patterns!K14*$D$4</f>
        <v>200</v>
      </c>
      <c r="N64" s="6">
        <f>+Patterns!L14*$D$4</f>
        <v>200</v>
      </c>
      <c r="O64" s="6">
        <f>+Patterns!M14*$D$4</f>
        <v>200</v>
      </c>
      <c r="P64" s="6">
        <f>+Patterns!N14*$D$4</f>
        <v>200</v>
      </c>
      <c r="Q64" s="6">
        <f>+Patterns!O14*$D$4</f>
        <v>0</v>
      </c>
      <c r="R64" s="6">
        <f>+Patterns!P14*$D$4</f>
        <v>0</v>
      </c>
      <c r="S64" s="6">
        <f>+Patterns!Q14*$D$4</f>
        <v>0</v>
      </c>
      <c r="T64" s="6">
        <f>+Patterns!R14*$D$4</f>
        <v>0</v>
      </c>
      <c r="U64" s="6">
        <f>+Patterns!S14*$D$4</f>
        <v>0</v>
      </c>
      <c r="V64" s="6">
        <f>+Patterns!T14*$D$4</f>
        <v>0</v>
      </c>
      <c r="W64" s="6">
        <f>+Patterns!U14*$D$4</f>
        <v>0</v>
      </c>
      <c r="X64" s="6">
        <f>+Patterns!V14*$D$4</f>
        <v>0</v>
      </c>
      <c r="Y64" s="6">
        <f>+Patterns!W14*$D$4</f>
        <v>0</v>
      </c>
      <c r="Z64" s="6">
        <f>+Patterns!X14*$D$4</f>
        <v>0</v>
      </c>
      <c r="AA64" s="6">
        <f>+Patterns!Y14*$D$4</f>
        <v>0</v>
      </c>
      <c r="AB64" s="33">
        <f>+Patterns!Z14*$D$4</f>
        <v>0</v>
      </c>
      <c r="AC64">
        <v>0</v>
      </c>
      <c r="AD64">
        <v>0</v>
      </c>
      <c r="AE64">
        <v>0</v>
      </c>
      <c r="AF64">
        <v>200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 s="31">
        <v>0</v>
      </c>
      <c r="BA64">
        <v>0</v>
      </c>
      <c r="BB64">
        <v>0</v>
      </c>
      <c r="BC64">
        <v>200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0</v>
      </c>
      <c r="BX64" s="31">
        <v>0</v>
      </c>
      <c r="BY64">
        <v>0</v>
      </c>
      <c r="BZ64">
        <v>200</v>
      </c>
      <c r="CA64">
        <v>0</v>
      </c>
      <c r="CB64">
        <v>0</v>
      </c>
      <c r="CC64">
        <v>0</v>
      </c>
      <c r="CD64">
        <v>0</v>
      </c>
      <c r="CE64">
        <v>0</v>
      </c>
      <c r="CF64">
        <v>0</v>
      </c>
      <c r="CG64">
        <v>0</v>
      </c>
      <c r="CH64">
        <v>0</v>
      </c>
      <c r="CI64">
        <v>0</v>
      </c>
      <c r="CJ64">
        <v>0</v>
      </c>
      <c r="CK64">
        <v>0</v>
      </c>
      <c r="CL64">
        <v>0</v>
      </c>
      <c r="CM64">
        <v>0</v>
      </c>
      <c r="CN64">
        <v>0</v>
      </c>
      <c r="CO64">
        <v>0</v>
      </c>
      <c r="CP64">
        <v>0</v>
      </c>
      <c r="CQ64">
        <v>0</v>
      </c>
      <c r="CR64">
        <v>0</v>
      </c>
      <c r="CS64">
        <v>0</v>
      </c>
      <c r="CT64">
        <v>0</v>
      </c>
      <c r="CU64" s="47">
        <v>0</v>
      </c>
      <c r="CV64" s="31">
        <v>0</v>
      </c>
      <c r="CW64" s="52">
        <v>12</v>
      </c>
      <c r="CX64" s="26">
        <f>+$P$46</f>
        <v>0</v>
      </c>
      <c r="CY64" s="26">
        <f>+AN$46</f>
        <v>0</v>
      </c>
      <c r="CZ64" s="49">
        <f>+BL$46</f>
        <v>0</v>
      </c>
      <c r="DA64" s="45">
        <f>+CJ$46</f>
        <v>0</v>
      </c>
    </row>
    <row r="65" spans="1:105">
      <c r="A65" s="7" t="s">
        <v>30</v>
      </c>
      <c r="B65" s="9">
        <f t="shared" si="8"/>
        <v>-3.9547011068254093E-11</v>
      </c>
      <c r="C65" s="12">
        <f>+Arrivals!C18*A$6</f>
        <v>1000000</v>
      </c>
      <c r="D65" s="40">
        <f t="shared" si="9"/>
        <v>99999.999999999491</v>
      </c>
      <c r="E65" s="6">
        <f>+Patterns!C15*$D$4</f>
        <v>0</v>
      </c>
      <c r="F65" s="6">
        <f>+Patterns!D15*$D$4</f>
        <v>0</v>
      </c>
      <c r="G65" s="6">
        <f>+Patterns!E15*$D$4</f>
        <v>0</v>
      </c>
      <c r="H65" s="6">
        <f>+Patterns!F15*$D$4</f>
        <v>0</v>
      </c>
      <c r="I65" s="6">
        <f>+Patterns!G15*$D$4</f>
        <v>0</v>
      </c>
      <c r="J65" s="6">
        <f>+Patterns!H15*$D$4</f>
        <v>200</v>
      </c>
      <c r="K65" s="6">
        <f>+Patterns!I15*$D$4</f>
        <v>200</v>
      </c>
      <c r="L65" s="6">
        <f>+Patterns!J15*$D$4</f>
        <v>200</v>
      </c>
      <c r="M65" s="6">
        <f>+Patterns!K15*$D$4</f>
        <v>200</v>
      </c>
      <c r="N65" s="6">
        <f>+Patterns!L15*$D$4</f>
        <v>200</v>
      </c>
      <c r="O65" s="6">
        <f>+Patterns!M15*$D$4</f>
        <v>200</v>
      </c>
      <c r="P65" s="6">
        <f>+Patterns!N15*$D$4</f>
        <v>200</v>
      </c>
      <c r="Q65" s="6">
        <f>+Patterns!O15*$D$4</f>
        <v>200</v>
      </c>
      <c r="R65" s="6">
        <f>+Patterns!P15*$D$4</f>
        <v>0</v>
      </c>
      <c r="S65" s="6">
        <f>+Patterns!Q15*$D$4</f>
        <v>0</v>
      </c>
      <c r="T65" s="6">
        <f>+Patterns!R15*$D$4</f>
        <v>0</v>
      </c>
      <c r="U65" s="6">
        <f>+Patterns!S15*$D$4</f>
        <v>0</v>
      </c>
      <c r="V65" s="6">
        <f>+Patterns!T15*$D$4</f>
        <v>0</v>
      </c>
      <c r="W65" s="6">
        <f>+Patterns!U15*$D$4</f>
        <v>0</v>
      </c>
      <c r="X65" s="6">
        <f>+Patterns!V15*$D$4</f>
        <v>0</v>
      </c>
      <c r="Y65" s="6">
        <f>+Patterns!W15*$D$4</f>
        <v>0</v>
      </c>
      <c r="Z65" s="6">
        <f>+Patterns!X15*$D$4</f>
        <v>0</v>
      </c>
      <c r="AA65" s="6">
        <f>+Patterns!Y15*$D$4</f>
        <v>0</v>
      </c>
      <c r="AB65" s="33">
        <f>+Patterns!Z15*$D$4</f>
        <v>0</v>
      </c>
      <c r="AC65">
        <v>0</v>
      </c>
      <c r="AD65">
        <v>0</v>
      </c>
      <c r="AE65">
        <v>0</v>
      </c>
      <c r="AF65">
        <v>0</v>
      </c>
      <c r="AG65">
        <v>200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 s="31">
        <v>0</v>
      </c>
      <c r="BA65">
        <v>0</v>
      </c>
      <c r="BB65">
        <v>0</v>
      </c>
      <c r="BC65">
        <v>0</v>
      </c>
      <c r="BD65">
        <v>200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BX65" s="31">
        <v>0</v>
      </c>
      <c r="BY65">
        <v>0</v>
      </c>
      <c r="BZ65">
        <v>0</v>
      </c>
      <c r="CA65">
        <v>200</v>
      </c>
      <c r="CB65">
        <v>0</v>
      </c>
      <c r="CC65">
        <v>0</v>
      </c>
      <c r="CD65">
        <v>0</v>
      </c>
      <c r="CE65">
        <v>0</v>
      </c>
      <c r="CF65">
        <v>0</v>
      </c>
      <c r="CG65">
        <v>0</v>
      </c>
      <c r="CH65">
        <v>0</v>
      </c>
      <c r="CI65">
        <v>0</v>
      </c>
      <c r="CJ65">
        <v>0</v>
      </c>
      <c r="CK65">
        <v>0</v>
      </c>
      <c r="CL65">
        <v>0</v>
      </c>
      <c r="CM65">
        <v>0</v>
      </c>
      <c r="CN65">
        <v>0</v>
      </c>
      <c r="CO65">
        <v>0</v>
      </c>
      <c r="CP65">
        <v>0</v>
      </c>
      <c r="CQ65">
        <v>0</v>
      </c>
      <c r="CR65">
        <v>0</v>
      </c>
      <c r="CS65">
        <v>0</v>
      </c>
      <c r="CT65">
        <v>0</v>
      </c>
      <c r="CU65" s="47">
        <v>0</v>
      </c>
      <c r="CV65" s="31">
        <v>0</v>
      </c>
      <c r="CW65" s="52">
        <v>13</v>
      </c>
      <c r="CX65" s="26">
        <f>+$Q$46</f>
        <v>0</v>
      </c>
      <c r="CY65" s="26">
        <f>+AO$46</f>
        <v>0</v>
      </c>
      <c r="CZ65" s="49">
        <f>+BM$46</f>
        <v>0</v>
      </c>
      <c r="DA65" s="45">
        <f>+CK$46</f>
        <v>0</v>
      </c>
    </row>
    <row r="66" spans="1:105">
      <c r="A66" s="7" t="s">
        <v>31</v>
      </c>
      <c r="B66" s="9">
        <f t="shared" si="8"/>
        <v>299999.99999999645</v>
      </c>
      <c r="C66" s="12">
        <f>+Arrivals!C19*A$6</f>
        <v>1600000</v>
      </c>
      <c r="D66" s="40">
        <f t="shared" si="9"/>
        <v>399999.99999999593</v>
      </c>
      <c r="E66" s="6">
        <f>+Patterns!C16*$D$4</f>
        <v>0</v>
      </c>
      <c r="F66" s="6">
        <f>+Patterns!D16*$D$4</f>
        <v>0</v>
      </c>
      <c r="G66" s="6">
        <f>+Patterns!E16*$D$4</f>
        <v>0</v>
      </c>
      <c r="H66" s="6">
        <f>+Patterns!F16*$D$4</f>
        <v>0</v>
      </c>
      <c r="I66" s="6">
        <f>+Patterns!G16*$D$4</f>
        <v>0</v>
      </c>
      <c r="J66" s="6">
        <f>+Patterns!H16*$D$4</f>
        <v>0</v>
      </c>
      <c r="K66" s="6">
        <f>+Patterns!I16*$D$4</f>
        <v>200</v>
      </c>
      <c r="L66" s="6">
        <f>+Patterns!J16*$D$4</f>
        <v>200</v>
      </c>
      <c r="M66" s="6">
        <f>+Patterns!K16*$D$4</f>
        <v>200</v>
      </c>
      <c r="N66" s="6">
        <f>+Patterns!L16*$D$4</f>
        <v>200</v>
      </c>
      <c r="O66" s="6">
        <f>+Patterns!M16*$D$4</f>
        <v>200</v>
      </c>
      <c r="P66" s="6">
        <f>+Patterns!N16*$D$4</f>
        <v>200</v>
      </c>
      <c r="Q66" s="6">
        <f>+Patterns!O16*$D$4</f>
        <v>200</v>
      </c>
      <c r="R66" s="6">
        <f>+Patterns!P16*$D$4</f>
        <v>200</v>
      </c>
      <c r="S66" s="6">
        <f>+Patterns!Q16*$D$4</f>
        <v>0</v>
      </c>
      <c r="T66" s="6">
        <f>+Patterns!R16*$D$4</f>
        <v>0</v>
      </c>
      <c r="U66" s="6">
        <f>+Patterns!S16*$D$4</f>
        <v>0</v>
      </c>
      <c r="V66" s="6">
        <f>+Patterns!T16*$D$4</f>
        <v>0</v>
      </c>
      <c r="W66" s="6">
        <f>+Patterns!U16*$D$4</f>
        <v>0</v>
      </c>
      <c r="X66" s="6">
        <f>+Patterns!V16*$D$4</f>
        <v>0</v>
      </c>
      <c r="Y66" s="6">
        <f>+Patterns!W16*$D$4</f>
        <v>0</v>
      </c>
      <c r="Z66" s="6">
        <f>+Patterns!X16*$D$4</f>
        <v>0</v>
      </c>
      <c r="AA66" s="6">
        <f>+Patterns!Y16*$D$4</f>
        <v>0</v>
      </c>
      <c r="AB66" s="33">
        <f>+Patterns!Z16*$D$4</f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200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 s="31">
        <v>0</v>
      </c>
      <c r="BA66">
        <v>0</v>
      </c>
      <c r="BB66">
        <v>0</v>
      </c>
      <c r="BC66">
        <v>0</v>
      </c>
      <c r="BD66">
        <v>0</v>
      </c>
      <c r="BE66">
        <v>200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  <c r="BX66" s="31">
        <v>0</v>
      </c>
      <c r="BY66">
        <v>0</v>
      </c>
      <c r="BZ66">
        <v>0</v>
      </c>
      <c r="CA66">
        <v>0</v>
      </c>
      <c r="CB66">
        <v>200</v>
      </c>
      <c r="CC66">
        <v>0</v>
      </c>
      <c r="CD66">
        <v>0</v>
      </c>
      <c r="CE66">
        <v>0</v>
      </c>
      <c r="CF66">
        <v>0</v>
      </c>
      <c r="CG66">
        <v>0</v>
      </c>
      <c r="CH66">
        <v>0</v>
      </c>
      <c r="CI66">
        <v>0</v>
      </c>
      <c r="CJ66">
        <v>0</v>
      </c>
      <c r="CK66">
        <v>0</v>
      </c>
      <c r="CL66">
        <v>0</v>
      </c>
      <c r="CM66">
        <v>0</v>
      </c>
      <c r="CN66">
        <v>0</v>
      </c>
      <c r="CO66">
        <v>0</v>
      </c>
      <c r="CP66">
        <v>0</v>
      </c>
      <c r="CQ66">
        <v>0</v>
      </c>
      <c r="CR66">
        <v>0</v>
      </c>
      <c r="CS66">
        <v>0</v>
      </c>
      <c r="CT66">
        <v>0</v>
      </c>
      <c r="CU66" s="47">
        <v>0</v>
      </c>
      <c r="CV66" s="31">
        <v>0</v>
      </c>
      <c r="CW66" s="52">
        <v>14</v>
      </c>
      <c r="CX66" s="26">
        <f>+$R$46</f>
        <v>1499.9999999999825</v>
      </c>
      <c r="CY66" s="26">
        <f>+AP$46</f>
        <v>-3.4084242111063511E-14</v>
      </c>
      <c r="CZ66" s="49">
        <f>+BN$46</f>
        <v>-4.1307446673258139E-13</v>
      </c>
      <c r="DA66" s="45">
        <f>+CL$46</f>
        <v>0</v>
      </c>
    </row>
    <row r="67" spans="1:105">
      <c r="A67" s="7" t="s">
        <v>32</v>
      </c>
      <c r="B67" s="9">
        <f t="shared" si="8"/>
        <v>950000.00000000023</v>
      </c>
      <c r="C67" s="12">
        <f>+Arrivals!C20*A$6</f>
        <v>2200000</v>
      </c>
      <c r="D67" s="40">
        <f t="shared" si="9"/>
        <v>1349999.9999999963</v>
      </c>
      <c r="E67" s="6">
        <f>+Patterns!C17*$D$4</f>
        <v>0</v>
      </c>
      <c r="F67" s="6">
        <f>+Patterns!D17*$D$4</f>
        <v>0</v>
      </c>
      <c r="G67" s="6">
        <f>+Patterns!E17*$D$4</f>
        <v>0</v>
      </c>
      <c r="H67" s="6">
        <f>+Patterns!F17*$D$4</f>
        <v>0</v>
      </c>
      <c r="I67" s="6">
        <f>+Patterns!G17*$D$4</f>
        <v>0</v>
      </c>
      <c r="J67" s="6">
        <f>+Patterns!H17*$D$4</f>
        <v>0</v>
      </c>
      <c r="K67" s="6">
        <f>+Patterns!I17*$D$4</f>
        <v>0</v>
      </c>
      <c r="L67" s="6">
        <f>+Patterns!J17*$D$4</f>
        <v>200</v>
      </c>
      <c r="M67" s="6">
        <f>+Patterns!K17*$D$4</f>
        <v>200</v>
      </c>
      <c r="N67" s="6">
        <f>+Patterns!L17*$D$4</f>
        <v>200</v>
      </c>
      <c r="O67" s="6">
        <f>+Patterns!M17*$D$4</f>
        <v>200</v>
      </c>
      <c r="P67" s="6">
        <f>+Patterns!N17*$D$4</f>
        <v>200</v>
      </c>
      <c r="Q67" s="6">
        <f>+Patterns!O17*$D$4</f>
        <v>200</v>
      </c>
      <c r="R67" s="6">
        <f>+Patterns!P17*$D$4</f>
        <v>200</v>
      </c>
      <c r="S67" s="6">
        <f>+Patterns!Q17*$D$4</f>
        <v>200</v>
      </c>
      <c r="T67" s="6">
        <f>+Patterns!R17*$D$4</f>
        <v>0</v>
      </c>
      <c r="U67" s="6">
        <f>+Patterns!S17*$D$4</f>
        <v>0</v>
      </c>
      <c r="V67" s="6">
        <f>+Patterns!T17*$D$4</f>
        <v>0</v>
      </c>
      <c r="W67" s="6">
        <f>+Patterns!U17*$D$4</f>
        <v>0</v>
      </c>
      <c r="X67" s="6">
        <f>+Patterns!V17*$D$4</f>
        <v>0</v>
      </c>
      <c r="Y67" s="6">
        <f>+Patterns!W17*$D$4</f>
        <v>0</v>
      </c>
      <c r="Z67" s="6">
        <f>+Patterns!X17*$D$4</f>
        <v>0</v>
      </c>
      <c r="AA67" s="6">
        <f>+Patterns!Y17*$D$4</f>
        <v>0</v>
      </c>
      <c r="AB67" s="33">
        <f>+Patterns!Z17*$D$4</f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200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 s="31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200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BX67" s="31">
        <v>0</v>
      </c>
      <c r="BY67">
        <v>0</v>
      </c>
      <c r="BZ67">
        <v>0</v>
      </c>
      <c r="CA67">
        <v>0</v>
      </c>
      <c r="CB67">
        <v>0</v>
      </c>
      <c r="CC67">
        <v>200</v>
      </c>
      <c r="CD67">
        <v>0</v>
      </c>
      <c r="CE67">
        <v>0</v>
      </c>
      <c r="CF67">
        <v>0</v>
      </c>
      <c r="CG67">
        <v>0</v>
      </c>
      <c r="CH67">
        <v>0</v>
      </c>
      <c r="CI67">
        <v>0</v>
      </c>
      <c r="CJ67">
        <v>0</v>
      </c>
      <c r="CK67">
        <v>0</v>
      </c>
      <c r="CL67">
        <v>0</v>
      </c>
      <c r="CM67">
        <v>0</v>
      </c>
      <c r="CN67">
        <v>0</v>
      </c>
      <c r="CO67">
        <v>0</v>
      </c>
      <c r="CP67">
        <v>0</v>
      </c>
      <c r="CQ67">
        <v>0</v>
      </c>
      <c r="CR67">
        <v>0</v>
      </c>
      <c r="CS67">
        <v>0</v>
      </c>
      <c r="CT67">
        <v>0</v>
      </c>
      <c r="CU67" s="47">
        <v>0</v>
      </c>
      <c r="CV67" s="31">
        <v>0</v>
      </c>
      <c r="CW67" s="52">
        <v>15</v>
      </c>
      <c r="CX67" s="26">
        <f>+$S$46</f>
        <v>3250.0000000000191</v>
      </c>
      <c r="CY67" s="26">
        <f>+AQ$46</f>
        <v>0</v>
      </c>
      <c r="CZ67" s="49">
        <f>+BO$46</f>
        <v>0</v>
      </c>
      <c r="DA67" s="45">
        <f>+CM$46</f>
        <v>0</v>
      </c>
    </row>
    <row r="68" spans="1:105">
      <c r="A68" s="7" t="s">
        <v>33</v>
      </c>
      <c r="B68" s="9">
        <f t="shared" si="8"/>
        <v>950000.00000000035</v>
      </c>
      <c r="C68" s="12">
        <f>+Arrivals!C21*A$6</f>
        <v>2800000.0000000005</v>
      </c>
      <c r="D68" s="40">
        <f t="shared" si="9"/>
        <v>2299999.9999999967</v>
      </c>
      <c r="E68" s="6">
        <f>+Patterns!C18*$D$4</f>
        <v>0</v>
      </c>
      <c r="F68" s="6">
        <f>+Patterns!D18*$D$4</f>
        <v>0</v>
      </c>
      <c r="G68" s="6">
        <f>+Patterns!E18*$D$4</f>
        <v>0</v>
      </c>
      <c r="H68" s="6">
        <f>+Patterns!F18*$D$4</f>
        <v>0</v>
      </c>
      <c r="I68" s="6">
        <f>+Patterns!G18*$D$4</f>
        <v>0</v>
      </c>
      <c r="J68" s="6">
        <f>+Patterns!H18*$D$4</f>
        <v>0</v>
      </c>
      <c r="K68" s="6">
        <f>+Patterns!I18*$D$4</f>
        <v>0</v>
      </c>
      <c r="L68" s="6">
        <f>+Patterns!J18*$D$4</f>
        <v>0</v>
      </c>
      <c r="M68" s="6">
        <f>+Patterns!K18*$D$4</f>
        <v>200</v>
      </c>
      <c r="N68" s="6">
        <f>+Patterns!L18*$D$4</f>
        <v>200</v>
      </c>
      <c r="O68" s="6">
        <f>+Patterns!M18*$D$4</f>
        <v>200</v>
      </c>
      <c r="P68" s="6">
        <f>+Patterns!N18*$D$4</f>
        <v>200</v>
      </c>
      <c r="Q68" s="6">
        <f>+Patterns!O18*$D$4</f>
        <v>200</v>
      </c>
      <c r="R68" s="6">
        <f>+Patterns!P18*$D$4</f>
        <v>200</v>
      </c>
      <c r="S68" s="6">
        <f>+Patterns!Q18*$D$4</f>
        <v>200</v>
      </c>
      <c r="T68" s="6">
        <f>+Patterns!R18*$D$4</f>
        <v>200</v>
      </c>
      <c r="U68" s="6">
        <f>+Patterns!S18*$D$4</f>
        <v>0</v>
      </c>
      <c r="V68" s="6">
        <f>+Patterns!T18*$D$4</f>
        <v>0</v>
      </c>
      <c r="W68" s="6">
        <f>+Patterns!U18*$D$4</f>
        <v>0</v>
      </c>
      <c r="X68" s="6">
        <f>+Patterns!V18*$D$4</f>
        <v>0</v>
      </c>
      <c r="Y68" s="6">
        <f>+Patterns!W18*$D$4</f>
        <v>0</v>
      </c>
      <c r="Z68" s="6">
        <f>+Patterns!X18*$D$4</f>
        <v>0</v>
      </c>
      <c r="AA68" s="6">
        <f>+Patterns!Y18*$D$4</f>
        <v>0</v>
      </c>
      <c r="AB68" s="33">
        <f>+Patterns!Z18*$D$4</f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200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 s="31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200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BX68" s="31">
        <v>0</v>
      </c>
      <c r="BY68">
        <v>0</v>
      </c>
      <c r="BZ68">
        <v>0</v>
      </c>
      <c r="CA68">
        <v>0</v>
      </c>
      <c r="CB68">
        <v>0</v>
      </c>
      <c r="CC68">
        <v>0</v>
      </c>
      <c r="CD68">
        <v>200</v>
      </c>
      <c r="CE68">
        <v>0</v>
      </c>
      <c r="CF68">
        <v>0</v>
      </c>
      <c r="CG68">
        <v>0</v>
      </c>
      <c r="CH68">
        <v>0</v>
      </c>
      <c r="CI68">
        <v>0</v>
      </c>
      <c r="CJ68">
        <v>0</v>
      </c>
      <c r="CK68">
        <v>0</v>
      </c>
      <c r="CL68">
        <v>0</v>
      </c>
      <c r="CM68">
        <v>0</v>
      </c>
      <c r="CN68">
        <v>0</v>
      </c>
      <c r="CO68">
        <v>0</v>
      </c>
      <c r="CP68">
        <v>0</v>
      </c>
      <c r="CQ68">
        <v>0</v>
      </c>
      <c r="CR68">
        <v>0</v>
      </c>
      <c r="CS68">
        <v>0</v>
      </c>
      <c r="CT68">
        <v>0</v>
      </c>
      <c r="CU68" s="47">
        <v>0</v>
      </c>
      <c r="CV68" s="31">
        <v>0</v>
      </c>
      <c r="CW68" s="52">
        <v>16</v>
      </c>
      <c r="CX68" s="26">
        <f>+$T$46</f>
        <v>0</v>
      </c>
      <c r="CY68" s="26">
        <f>+AR$46</f>
        <v>0</v>
      </c>
      <c r="CZ68" s="49">
        <f>+BP$46</f>
        <v>0</v>
      </c>
      <c r="DA68" s="45">
        <f>+CN$46</f>
        <v>0</v>
      </c>
    </row>
    <row r="69" spans="1:105">
      <c r="A69" s="7" t="s">
        <v>34</v>
      </c>
      <c r="B69" s="9">
        <f t="shared" si="8"/>
        <v>1199999.9999999991</v>
      </c>
      <c r="C69" s="12">
        <f>+Arrivals!C22*A$6</f>
        <v>3600000</v>
      </c>
      <c r="D69" s="40">
        <f t="shared" si="9"/>
        <v>3499999.9999999958</v>
      </c>
      <c r="E69" s="6">
        <f>+Patterns!C19*$D$4</f>
        <v>0</v>
      </c>
      <c r="F69" s="6">
        <f>+Patterns!D19*$D$4</f>
        <v>0</v>
      </c>
      <c r="G69" s="6">
        <f>+Patterns!E19*$D$4</f>
        <v>0</v>
      </c>
      <c r="H69" s="6">
        <f>+Patterns!F19*$D$4</f>
        <v>0</v>
      </c>
      <c r="I69" s="6">
        <f>+Patterns!G19*$D$4</f>
        <v>0</v>
      </c>
      <c r="J69" s="6">
        <f>+Patterns!H19*$D$4</f>
        <v>0</v>
      </c>
      <c r="K69" s="6">
        <f>+Patterns!I19*$D$4</f>
        <v>0</v>
      </c>
      <c r="L69" s="6">
        <f>+Patterns!J19*$D$4</f>
        <v>0</v>
      </c>
      <c r="M69" s="6">
        <f>+Patterns!K19*$D$4</f>
        <v>0</v>
      </c>
      <c r="N69" s="6">
        <f>+Patterns!L19*$D$4</f>
        <v>200</v>
      </c>
      <c r="O69" s="6">
        <f>+Patterns!M19*$D$4</f>
        <v>200</v>
      </c>
      <c r="P69" s="6">
        <f>+Patterns!N19*$D$4</f>
        <v>200</v>
      </c>
      <c r="Q69" s="6">
        <f>+Patterns!O19*$D$4</f>
        <v>200</v>
      </c>
      <c r="R69" s="6">
        <f>+Patterns!P19*$D$4</f>
        <v>200</v>
      </c>
      <c r="S69" s="6">
        <f>+Patterns!Q19*$D$4</f>
        <v>200</v>
      </c>
      <c r="T69" s="6">
        <f>+Patterns!R19*$D$4</f>
        <v>200</v>
      </c>
      <c r="U69" s="6">
        <f>+Patterns!S19*$D$4</f>
        <v>200</v>
      </c>
      <c r="V69" s="6">
        <f>+Patterns!T19*$D$4</f>
        <v>0</v>
      </c>
      <c r="W69" s="6">
        <f>+Patterns!U19*$D$4</f>
        <v>0</v>
      </c>
      <c r="X69" s="6">
        <f>+Patterns!V19*$D$4</f>
        <v>0</v>
      </c>
      <c r="Y69" s="6">
        <f>+Patterns!W19*$D$4</f>
        <v>0</v>
      </c>
      <c r="Z69" s="6">
        <f>+Patterns!X19*$D$4</f>
        <v>0</v>
      </c>
      <c r="AA69" s="6">
        <f>+Patterns!Y19*$D$4</f>
        <v>0</v>
      </c>
      <c r="AB69" s="33">
        <f>+Patterns!Z19*$D$4</f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200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 s="31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200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 s="31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200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 s="47">
        <v>0</v>
      </c>
      <c r="CV69" s="31">
        <v>0</v>
      </c>
      <c r="CW69" s="52">
        <v>17</v>
      </c>
      <c r="CX69" s="26">
        <f>+$U$46</f>
        <v>1249.9999999999939</v>
      </c>
      <c r="CY69" s="26">
        <f>+AS$46</f>
        <v>0</v>
      </c>
      <c r="CZ69" s="49">
        <f>+BQ$46</f>
        <v>0</v>
      </c>
      <c r="DA69" s="45">
        <f>+CO$46</f>
        <v>0</v>
      </c>
    </row>
    <row r="70" spans="1:105">
      <c r="A70" s="7" t="s">
        <v>35</v>
      </c>
      <c r="B70" s="9">
        <f t="shared" si="8"/>
        <v>1199999.9999999993</v>
      </c>
      <c r="C70" s="12">
        <f>+Arrivals!C23*A$6</f>
        <v>4700000</v>
      </c>
      <c r="D70" s="40">
        <f t="shared" si="9"/>
        <v>4699999.9999999953</v>
      </c>
      <c r="E70" s="6">
        <f>+Patterns!C20*$D$4</f>
        <v>0</v>
      </c>
      <c r="F70" s="6">
        <f>+Patterns!D20*$D$4</f>
        <v>0</v>
      </c>
      <c r="G70" s="6">
        <f>+Patterns!E20*$D$4</f>
        <v>0</v>
      </c>
      <c r="H70" s="6">
        <f>+Patterns!F20*$D$4</f>
        <v>0</v>
      </c>
      <c r="I70" s="6">
        <f>+Patterns!G20*$D$4</f>
        <v>0</v>
      </c>
      <c r="J70" s="6">
        <f>+Patterns!H20*$D$4</f>
        <v>0</v>
      </c>
      <c r="K70" s="6">
        <f>+Patterns!I20*$D$4</f>
        <v>0</v>
      </c>
      <c r="L70" s="6">
        <f>+Patterns!J20*$D$4</f>
        <v>0</v>
      </c>
      <c r="M70" s="6">
        <f>+Patterns!K20*$D$4</f>
        <v>0</v>
      </c>
      <c r="N70" s="6">
        <f>+Patterns!L20*$D$4</f>
        <v>0</v>
      </c>
      <c r="O70" s="6">
        <f>+Patterns!M20*$D$4</f>
        <v>200</v>
      </c>
      <c r="P70" s="6">
        <f>+Patterns!N20*$D$4</f>
        <v>200</v>
      </c>
      <c r="Q70" s="6">
        <f>+Patterns!O20*$D$4</f>
        <v>200</v>
      </c>
      <c r="R70" s="6">
        <f>+Patterns!P20*$D$4</f>
        <v>200</v>
      </c>
      <c r="S70" s="6">
        <f>+Patterns!Q20*$D$4</f>
        <v>200</v>
      </c>
      <c r="T70" s="6">
        <f>+Patterns!R20*$D$4</f>
        <v>200</v>
      </c>
      <c r="U70" s="6">
        <f>+Patterns!S20*$D$4</f>
        <v>200</v>
      </c>
      <c r="V70" s="6">
        <f>+Patterns!T20*$D$4</f>
        <v>200</v>
      </c>
      <c r="W70" s="6">
        <f>+Patterns!U20*$D$4</f>
        <v>0</v>
      </c>
      <c r="X70" s="6">
        <f>+Patterns!V20*$D$4</f>
        <v>0</v>
      </c>
      <c r="Y70" s="6">
        <f>+Patterns!W20*$D$4</f>
        <v>0</v>
      </c>
      <c r="Z70" s="6">
        <f>+Patterns!X20*$D$4</f>
        <v>0</v>
      </c>
      <c r="AA70" s="6">
        <f>+Patterns!Y20*$D$4</f>
        <v>0</v>
      </c>
      <c r="AB70" s="33">
        <f>+Patterns!Z20*$D$4</f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200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 s="31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200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 s="31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200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 s="47">
        <v>0</v>
      </c>
      <c r="CV70" s="31">
        <v>0</v>
      </c>
      <c r="CW70" s="52">
        <v>18</v>
      </c>
      <c r="CX70" s="26">
        <f>+$V$46</f>
        <v>6.2837225507276847E-13</v>
      </c>
      <c r="CY70" s="26">
        <f>+AT$46</f>
        <v>1.3864776449785188E-25</v>
      </c>
      <c r="CZ70" s="49">
        <f>+BR$46</f>
        <v>0</v>
      </c>
      <c r="DA70" s="45">
        <f>+CP$46</f>
        <v>0</v>
      </c>
    </row>
    <row r="71" spans="1:105">
      <c r="A71" s="7" t="s">
        <v>36</v>
      </c>
      <c r="B71" s="9">
        <f t="shared" si="8"/>
        <v>1249999.9999999993</v>
      </c>
      <c r="C71" s="12">
        <f>+Arrivals!C24*A$6</f>
        <v>6000000</v>
      </c>
      <c r="D71" s="40">
        <f t="shared" si="9"/>
        <v>5949999.9999999944</v>
      </c>
      <c r="E71" s="6">
        <f>+Patterns!C21*$D$4</f>
        <v>0</v>
      </c>
      <c r="F71" s="6">
        <f>+Patterns!D21*$D$4</f>
        <v>0</v>
      </c>
      <c r="G71" s="6">
        <f>+Patterns!E21*$D$4</f>
        <v>0</v>
      </c>
      <c r="H71" s="6">
        <f>+Patterns!F21*$D$4</f>
        <v>0</v>
      </c>
      <c r="I71" s="6">
        <f>+Patterns!G21*$D$4</f>
        <v>0</v>
      </c>
      <c r="J71" s="6">
        <f>+Patterns!H21*$D$4</f>
        <v>0</v>
      </c>
      <c r="K71" s="6">
        <f>+Patterns!I21*$D$4</f>
        <v>0</v>
      </c>
      <c r="L71" s="6">
        <f>+Patterns!J21*$D$4</f>
        <v>0</v>
      </c>
      <c r="M71" s="6">
        <f>+Patterns!K21*$D$4</f>
        <v>0</v>
      </c>
      <c r="N71" s="6">
        <f>+Patterns!L21*$D$4</f>
        <v>0</v>
      </c>
      <c r="O71" s="6">
        <f>+Patterns!M21*$D$4</f>
        <v>0</v>
      </c>
      <c r="P71" s="6">
        <f>+Patterns!N21*$D$4</f>
        <v>200</v>
      </c>
      <c r="Q71" s="6">
        <f>+Patterns!O21*$D$4</f>
        <v>200</v>
      </c>
      <c r="R71" s="6">
        <f>+Patterns!P21*$D$4</f>
        <v>200</v>
      </c>
      <c r="S71" s="6">
        <f>+Patterns!Q21*$D$4</f>
        <v>200</v>
      </c>
      <c r="T71" s="6">
        <f>+Patterns!R21*$D$4</f>
        <v>200</v>
      </c>
      <c r="U71" s="6">
        <f>+Patterns!S21*$D$4</f>
        <v>200</v>
      </c>
      <c r="V71" s="6">
        <f>+Patterns!T21*$D$4</f>
        <v>200</v>
      </c>
      <c r="W71" s="6">
        <f>+Patterns!U21*$D$4</f>
        <v>200</v>
      </c>
      <c r="X71" s="6">
        <f>+Patterns!V21*$D$4</f>
        <v>0</v>
      </c>
      <c r="Y71" s="6">
        <f>+Patterns!W21*$D$4</f>
        <v>0</v>
      </c>
      <c r="Z71" s="6">
        <f>+Patterns!X21*$D$4</f>
        <v>0</v>
      </c>
      <c r="AA71" s="6">
        <f>+Patterns!Y21*$D$4</f>
        <v>0</v>
      </c>
      <c r="AB71" s="33">
        <f>+Patterns!Z21*$D$4</f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200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 s="3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200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0</v>
      </c>
      <c r="BW71">
        <v>0</v>
      </c>
      <c r="BX71" s="31">
        <v>0</v>
      </c>
      <c r="BY71">
        <v>0</v>
      </c>
      <c r="BZ71">
        <v>0</v>
      </c>
      <c r="CA71">
        <v>0</v>
      </c>
      <c r="CB71">
        <v>0</v>
      </c>
      <c r="CC71">
        <v>0</v>
      </c>
      <c r="CD71">
        <v>0</v>
      </c>
      <c r="CE71">
        <v>0</v>
      </c>
      <c r="CF71">
        <v>0</v>
      </c>
      <c r="CG71">
        <v>200</v>
      </c>
      <c r="CH71">
        <v>0</v>
      </c>
      <c r="CI71">
        <v>0</v>
      </c>
      <c r="CJ71">
        <v>0</v>
      </c>
      <c r="CK71">
        <v>0</v>
      </c>
      <c r="CL71">
        <v>0</v>
      </c>
      <c r="CM71">
        <v>0</v>
      </c>
      <c r="CN71">
        <v>0</v>
      </c>
      <c r="CO71">
        <v>0</v>
      </c>
      <c r="CP71">
        <v>0</v>
      </c>
      <c r="CQ71">
        <v>0</v>
      </c>
      <c r="CR71">
        <v>0</v>
      </c>
      <c r="CS71">
        <v>0</v>
      </c>
      <c r="CT71">
        <v>0</v>
      </c>
      <c r="CU71" s="47">
        <v>0</v>
      </c>
      <c r="CV71" s="31">
        <v>0</v>
      </c>
      <c r="CW71" s="52">
        <v>19</v>
      </c>
      <c r="CX71" s="26">
        <f>+$W$46</f>
        <v>250.00000000000026</v>
      </c>
      <c r="CY71" s="26">
        <f>+AU$46</f>
        <v>3.5067799759666705E-13</v>
      </c>
      <c r="CZ71" s="49">
        <f>+BS$46</f>
        <v>0</v>
      </c>
      <c r="DA71" s="45">
        <f>+CQ$46</f>
        <v>0</v>
      </c>
    </row>
    <row r="72" spans="1:105">
      <c r="A72" s="7" t="s">
        <v>37</v>
      </c>
      <c r="B72" s="9">
        <f t="shared" si="8"/>
        <v>1249999.9999999993</v>
      </c>
      <c r="C72" s="12">
        <f>+Arrivals!C25*A$6</f>
        <v>7600000</v>
      </c>
      <c r="D72" s="40">
        <f t="shared" si="9"/>
        <v>7199999.9999999935</v>
      </c>
      <c r="E72" s="6">
        <f>+Patterns!C22*$D$4</f>
        <v>0</v>
      </c>
      <c r="F72" s="6">
        <f>+Patterns!D22*$D$4</f>
        <v>0</v>
      </c>
      <c r="G72" s="6">
        <f>+Patterns!E22*$D$4</f>
        <v>0</v>
      </c>
      <c r="H72" s="6">
        <f>+Patterns!F22*$D$4</f>
        <v>0</v>
      </c>
      <c r="I72" s="6">
        <f>+Patterns!G22*$D$4</f>
        <v>0</v>
      </c>
      <c r="J72" s="6">
        <f>+Patterns!H22*$D$4</f>
        <v>0</v>
      </c>
      <c r="K72" s="6">
        <f>+Patterns!I22*$D$4</f>
        <v>0</v>
      </c>
      <c r="L72" s="6">
        <f>+Patterns!J22*$D$4</f>
        <v>0</v>
      </c>
      <c r="M72" s="6">
        <f>+Patterns!K22*$D$4</f>
        <v>0</v>
      </c>
      <c r="N72" s="6">
        <f>+Patterns!L22*$D$4</f>
        <v>0</v>
      </c>
      <c r="O72" s="6">
        <f>+Patterns!M22*$D$4</f>
        <v>0</v>
      </c>
      <c r="P72" s="6">
        <f>+Patterns!N22*$D$4</f>
        <v>0</v>
      </c>
      <c r="Q72" s="6">
        <f>+Patterns!O22*$D$4</f>
        <v>200</v>
      </c>
      <c r="R72" s="6">
        <f>+Patterns!P22*$D$4</f>
        <v>200</v>
      </c>
      <c r="S72" s="6">
        <f>+Patterns!Q22*$D$4</f>
        <v>200</v>
      </c>
      <c r="T72" s="6">
        <f>+Patterns!R22*$D$4</f>
        <v>200</v>
      </c>
      <c r="U72" s="6">
        <f>+Patterns!S22*$D$4</f>
        <v>200</v>
      </c>
      <c r="V72" s="6">
        <f>+Patterns!T22*$D$4</f>
        <v>200</v>
      </c>
      <c r="W72" s="6">
        <f>+Patterns!U22*$D$4</f>
        <v>200</v>
      </c>
      <c r="X72" s="6">
        <f>+Patterns!V22*$D$4</f>
        <v>200</v>
      </c>
      <c r="Y72" s="6">
        <f>+Patterns!W22*$D$4</f>
        <v>0</v>
      </c>
      <c r="Z72" s="6">
        <f>+Patterns!X22*$D$4</f>
        <v>0</v>
      </c>
      <c r="AA72" s="6">
        <f>+Patterns!Y22*$D$4</f>
        <v>0</v>
      </c>
      <c r="AB72" s="33">
        <f>+Patterns!Z22*$D$4</f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200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 s="31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200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BX72" s="31">
        <v>0</v>
      </c>
      <c r="BY72">
        <v>0</v>
      </c>
      <c r="BZ72">
        <v>0</v>
      </c>
      <c r="CA72">
        <v>0</v>
      </c>
      <c r="CB72">
        <v>0</v>
      </c>
      <c r="CC72">
        <v>0</v>
      </c>
      <c r="CD72">
        <v>0</v>
      </c>
      <c r="CE72">
        <v>0</v>
      </c>
      <c r="CF72">
        <v>0</v>
      </c>
      <c r="CG72">
        <v>0</v>
      </c>
      <c r="CH72">
        <v>200</v>
      </c>
      <c r="CI72">
        <v>0</v>
      </c>
      <c r="CJ72">
        <v>0</v>
      </c>
      <c r="CK72">
        <v>0</v>
      </c>
      <c r="CL72">
        <v>0</v>
      </c>
      <c r="CM72">
        <v>0</v>
      </c>
      <c r="CN72">
        <v>0</v>
      </c>
      <c r="CO72">
        <v>0</v>
      </c>
      <c r="CP72">
        <v>0</v>
      </c>
      <c r="CQ72">
        <v>0</v>
      </c>
      <c r="CR72">
        <v>0</v>
      </c>
      <c r="CS72">
        <v>0</v>
      </c>
      <c r="CT72">
        <v>0</v>
      </c>
      <c r="CU72" s="47">
        <v>0</v>
      </c>
      <c r="CV72" s="31">
        <v>0</v>
      </c>
      <c r="CW72" s="52">
        <v>20</v>
      </c>
      <c r="CX72" s="26">
        <f>+$X$46</f>
        <v>1.2369338993865465E-27</v>
      </c>
      <c r="CY72" s="26">
        <f>+AV$46</f>
        <v>1.2272657322151791E-27</v>
      </c>
      <c r="CZ72" s="49">
        <f>+BT$46</f>
        <v>0</v>
      </c>
      <c r="DA72" s="45">
        <f>+CR$46</f>
        <v>0</v>
      </c>
    </row>
    <row r="73" spans="1:105">
      <c r="A73" s="7" t="s">
        <v>38</v>
      </c>
      <c r="B73" s="9">
        <f t="shared" si="8"/>
        <v>1249999.9999999993</v>
      </c>
      <c r="C73" s="12">
        <f>+Arrivals!C26*A$6</f>
        <v>9000000</v>
      </c>
      <c r="D73" s="40">
        <f t="shared" si="9"/>
        <v>8449999.9999999925</v>
      </c>
      <c r="E73" s="6">
        <f>+Patterns!C23*$D$4</f>
        <v>0</v>
      </c>
      <c r="F73" s="6">
        <f>+Patterns!D23*$D$4</f>
        <v>0</v>
      </c>
      <c r="G73" s="6">
        <f>+Patterns!E23*$D$4</f>
        <v>0</v>
      </c>
      <c r="H73" s="6">
        <f>+Patterns!F23*$D$4</f>
        <v>0</v>
      </c>
      <c r="I73" s="6">
        <f>+Patterns!G23*$D$4</f>
        <v>0</v>
      </c>
      <c r="J73" s="6">
        <f>+Patterns!H23*$D$4</f>
        <v>0</v>
      </c>
      <c r="K73" s="6">
        <f>+Patterns!I23*$D$4</f>
        <v>0</v>
      </c>
      <c r="L73" s="6">
        <f>+Patterns!J23*$D$4</f>
        <v>0</v>
      </c>
      <c r="M73" s="6">
        <f>+Patterns!K23*$D$4</f>
        <v>0</v>
      </c>
      <c r="N73" s="6">
        <f>+Patterns!L23*$D$4</f>
        <v>0</v>
      </c>
      <c r="O73" s="6">
        <f>+Patterns!M23*$D$4</f>
        <v>0</v>
      </c>
      <c r="P73" s="6">
        <f>+Patterns!N23*$D$4</f>
        <v>0</v>
      </c>
      <c r="Q73" s="6">
        <f>+Patterns!O23*$D$4</f>
        <v>0</v>
      </c>
      <c r="R73" s="6">
        <f>+Patterns!P23*$D$4</f>
        <v>200</v>
      </c>
      <c r="S73" s="6">
        <f>+Patterns!Q23*$D$4</f>
        <v>200</v>
      </c>
      <c r="T73" s="6">
        <f>+Patterns!R23*$D$4</f>
        <v>200</v>
      </c>
      <c r="U73" s="6">
        <f>+Patterns!S23*$D$4</f>
        <v>200</v>
      </c>
      <c r="V73" s="6">
        <f>+Patterns!T23*$D$4</f>
        <v>200</v>
      </c>
      <c r="W73" s="6">
        <f>+Patterns!U23*$D$4</f>
        <v>200</v>
      </c>
      <c r="X73" s="6">
        <f>+Patterns!V23*$D$4</f>
        <v>200</v>
      </c>
      <c r="Y73" s="6">
        <f>+Patterns!W23*$D$4</f>
        <v>200</v>
      </c>
      <c r="Z73" s="6">
        <f>+Patterns!X23*$D$4</f>
        <v>0</v>
      </c>
      <c r="AA73" s="6">
        <f>+Patterns!Y23*$D$4</f>
        <v>0</v>
      </c>
      <c r="AB73" s="33">
        <f>+Patterns!Z23*$D$4</f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200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 s="31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200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0</v>
      </c>
      <c r="BV73">
        <v>0</v>
      </c>
      <c r="BW73">
        <v>0</v>
      </c>
      <c r="BX73" s="31">
        <v>0</v>
      </c>
      <c r="BY73">
        <v>0</v>
      </c>
      <c r="BZ73">
        <v>0</v>
      </c>
      <c r="CA73">
        <v>0</v>
      </c>
      <c r="CB73">
        <v>0</v>
      </c>
      <c r="CC73">
        <v>0</v>
      </c>
      <c r="CD73">
        <v>0</v>
      </c>
      <c r="CE73">
        <v>0</v>
      </c>
      <c r="CF73">
        <v>0</v>
      </c>
      <c r="CG73">
        <v>0</v>
      </c>
      <c r="CH73">
        <v>0</v>
      </c>
      <c r="CI73">
        <v>200</v>
      </c>
      <c r="CJ73">
        <v>0</v>
      </c>
      <c r="CK73">
        <v>0</v>
      </c>
      <c r="CL73">
        <v>0</v>
      </c>
      <c r="CM73">
        <v>0</v>
      </c>
      <c r="CN73">
        <v>0</v>
      </c>
      <c r="CO73">
        <v>0</v>
      </c>
      <c r="CP73">
        <v>0</v>
      </c>
      <c r="CQ73">
        <v>0</v>
      </c>
      <c r="CR73">
        <v>0</v>
      </c>
      <c r="CS73">
        <v>0</v>
      </c>
      <c r="CT73">
        <v>0</v>
      </c>
      <c r="CU73" s="47">
        <v>0</v>
      </c>
      <c r="CV73" s="31">
        <v>0</v>
      </c>
      <c r="CW73" s="52">
        <v>21</v>
      </c>
      <c r="CX73" s="26">
        <f>+$Y$46</f>
        <v>3.0292258760486853E-28</v>
      </c>
      <c r="CY73" s="26">
        <f>+AW$46</f>
        <v>0</v>
      </c>
      <c r="CZ73" s="49">
        <f>+BU$46</f>
        <v>8.8352421384753322E-29</v>
      </c>
      <c r="DA73" s="45">
        <f>+CS$46</f>
        <v>0</v>
      </c>
    </row>
    <row r="74" spans="1:105">
      <c r="A74" s="7" t="s">
        <v>39</v>
      </c>
      <c r="B74" s="9">
        <f t="shared" si="8"/>
        <v>950000.00000000268</v>
      </c>
      <c r="C74" s="12">
        <f>+Arrivals!C27*A$6</f>
        <v>9400000</v>
      </c>
      <c r="D74" s="40">
        <f t="shared" si="9"/>
        <v>9399999.9999999944</v>
      </c>
      <c r="E74" s="6">
        <f>+Patterns!C24*$D$4</f>
        <v>0</v>
      </c>
      <c r="F74" s="6">
        <f>+Patterns!D24*$D$4</f>
        <v>0</v>
      </c>
      <c r="G74" s="6">
        <f>+Patterns!E24*$D$4</f>
        <v>0</v>
      </c>
      <c r="H74" s="6">
        <f>+Patterns!F24*$D$4</f>
        <v>0</v>
      </c>
      <c r="I74" s="6">
        <f>+Patterns!G24*$D$4</f>
        <v>0</v>
      </c>
      <c r="J74" s="6">
        <f>+Patterns!H24*$D$4</f>
        <v>0</v>
      </c>
      <c r="K74" s="6">
        <f>+Patterns!I24*$D$4</f>
        <v>0</v>
      </c>
      <c r="L74" s="6">
        <f>+Patterns!J24*$D$4</f>
        <v>0</v>
      </c>
      <c r="M74" s="6">
        <f>+Patterns!K24*$D$4</f>
        <v>0</v>
      </c>
      <c r="N74" s="6">
        <f>+Patterns!L24*$D$4</f>
        <v>0</v>
      </c>
      <c r="O74" s="6">
        <f>+Patterns!M24*$D$4</f>
        <v>0</v>
      </c>
      <c r="P74" s="6">
        <f>+Patterns!N24*$D$4</f>
        <v>0</v>
      </c>
      <c r="Q74" s="6">
        <f>+Patterns!O24*$D$4</f>
        <v>0</v>
      </c>
      <c r="R74" s="6">
        <f>+Patterns!P24*$D$4</f>
        <v>0</v>
      </c>
      <c r="S74" s="6">
        <f>+Patterns!Q24*$D$4</f>
        <v>200</v>
      </c>
      <c r="T74" s="6">
        <f>+Patterns!R24*$D$4</f>
        <v>200</v>
      </c>
      <c r="U74" s="6">
        <f>+Patterns!S24*$D$4</f>
        <v>200</v>
      </c>
      <c r="V74" s="6">
        <f>+Patterns!T24*$D$4</f>
        <v>200</v>
      </c>
      <c r="W74" s="6">
        <f>+Patterns!U24*$D$4</f>
        <v>200</v>
      </c>
      <c r="X74" s="6">
        <f>+Patterns!V24*$D$4</f>
        <v>200</v>
      </c>
      <c r="Y74" s="6">
        <f>+Patterns!W24*$D$4</f>
        <v>200</v>
      </c>
      <c r="Z74" s="6">
        <f>+Patterns!X24*$D$4</f>
        <v>200</v>
      </c>
      <c r="AA74" s="6">
        <f>+Patterns!Y24*$D$4</f>
        <v>0</v>
      </c>
      <c r="AB74" s="33">
        <f>+Patterns!Z24*$D$4</f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200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 s="31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200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0</v>
      </c>
      <c r="BW74">
        <v>0</v>
      </c>
      <c r="BX74" s="31">
        <v>0</v>
      </c>
      <c r="BY74">
        <v>0</v>
      </c>
      <c r="BZ74">
        <v>0</v>
      </c>
      <c r="CA74">
        <v>0</v>
      </c>
      <c r="CB74">
        <v>0</v>
      </c>
      <c r="CC74">
        <v>0</v>
      </c>
      <c r="CD74">
        <v>0</v>
      </c>
      <c r="CE74">
        <v>0</v>
      </c>
      <c r="CF74">
        <v>0</v>
      </c>
      <c r="CG74">
        <v>0</v>
      </c>
      <c r="CH74">
        <v>0</v>
      </c>
      <c r="CI74">
        <v>0</v>
      </c>
      <c r="CJ74">
        <v>200</v>
      </c>
      <c r="CK74">
        <v>0</v>
      </c>
      <c r="CL74">
        <v>0</v>
      </c>
      <c r="CM74">
        <v>0</v>
      </c>
      <c r="CN74">
        <v>0</v>
      </c>
      <c r="CO74">
        <v>0</v>
      </c>
      <c r="CP74">
        <v>0</v>
      </c>
      <c r="CQ74">
        <v>0</v>
      </c>
      <c r="CR74">
        <v>0</v>
      </c>
      <c r="CS74">
        <v>0</v>
      </c>
      <c r="CT74">
        <v>0</v>
      </c>
      <c r="CU74" s="47">
        <v>0</v>
      </c>
      <c r="CV74" s="31">
        <v>0</v>
      </c>
      <c r="CW74" s="52">
        <v>22</v>
      </c>
      <c r="CX74" s="26">
        <f>+$Z$46</f>
        <v>0</v>
      </c>
      <c r="CY74" s="26">
        <f>+AX$46</f>
        <v>0</v>
      </c>
      <c r="CZ74" s="49">
        <f>+BV$46</f>
        <v>0</v>
      </c>
      <c r="DA74" s="45">
        <f>+CT$46</f>
        <v>0</v>
      </c>
    </row>
    <row r="75" spans="1:105">
      <c r="A75" s="7" t="s">
        <v>40</v>
      </c>
      <c r="B75" s="9">
        <f t="shared" si="8"/>
        <v>299999.99999999889</v>
      </c>
      <c r="C75" s="12">
        <f>+Arrivals!C28*A$6</f>
        <v>9900000</v>
      </c>
      <c r="D75" s="40">
        <f t="shared" si="9"/>
        <v>9699999.9999999925</v>
      </c>
      <c r="E75" s="6">
        <f>+Patterns!C25*$D$4</f>
        <v>0</v>
      </c>
      <c r="F75" s="6">
        <f>+Patterns!D25*$D$4</f>
        <v>0</v>
      </c>
      <c r="G75" s="6">
        <f>+Patterns!E25*$D$4</f>
        <v>0</v>
      </c>
      <c r="H75" s="6">
        <f>+Patterns!F25*$D$4</f>
        <v>0</v>
      </c>
      <c r="I75" s="6">
        <f>+Patterns!G25*$D$4</f>
        <v>0</v>
      </c>
      <c r="J75" s="6">
        <f>+Patterns!H25*$D$4</f>
        <v>0</v>
      </c>
      <c r="K75" s="6">
        <f>+Patterns!I25*$D$4</f>
        <v>0</v>
      </c>
      <c r="L75" s="6">
        <f>+Patterns!J25*$D$4</f>
        <v>0</v>
      </c>
      <c r="M75" s="6">
        <f>+Patterns!K25*$D$4</f>
        <v>0</v>
      </c>
      <c r="N75" s="6">
        <f>+Patterns!L25*$D$4</f>
        <v>0</v>
      </c>
      <c r="O75" s="6">
        <f>+Patterns!M25*$D$4</f>
        <v>0</v>
      </c>
      <c r="P75" s="6">
        <f>+Patterns!N25*$D$4</f>
        <v>0</v>
      </c>
      <c r="Q75" s="6">
        <f>+Patterns!O25*$D$4</f>
        <v>0</v>
      </c>
      <c r="R75" s="6">
        <f>+Patterns!P25*$D$4</f>
        <v>0</v>
      </c>
      <c r="S75" s="6">
        <f>+Patterns!Q25*$D$4</f>
        <v>0</v>
      </c>
      <c r="T75" s="6">
        <f>+Patterns!R25*$D$4</f>
        <v>200</v>
      </c>
      <c r="U75" s="6">
        <f>+Patterns!S25*$D$4</f>
        <v>200</v>
      </c>
      <c r="V75" s="6">
        <f>+Patterns!T25*$D$4</f>
        <v>200</v>
      </c>
      <c r="W75" s="6">
        <f>+Patterns!U25*$D$4</f>
        <v>200</v>
      </c>
      <c r="X75" s="6">
        <f>+Patterns!V25*$D$4</f>
        <v>200</v>
      </c>
      <c r="Y75" s="6">
        <f>+Patterns!W25*$D$4</f>
        <v>200</v>
      </c>
      <c r="Z75" s="6">
        <f>+Patterns!X25*$D$4</f>
        <v>200</v>
      </c>
      <c r="AA75" s="6">
        <f>+Patterns!Y25*$D$4</f>
        <v>200</v>
      </c>
      <c r="AB75" s="33">
        <f>+Patterns!Z25*$D$4</f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200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 s="31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200</v>
      </c>
      <c r="BO75">
        <v>0</v>
      </c>
      <c r="BP75">
        <v>0</v>
      </c>
      <c r="BQ75">
        <v>0</v>
      </c>
      <c r="BR75">
        <v>0</v>
      </c>
      <c r="BS75">
        <v>0</v>
      </c>
      <c r="BT75">
        <v>0</v>
      </c>
      <c r="BU75">
        <v>0</v>
      </c>
      <c r="BV75">
        <v>0</v>
      </c>
      <c r="BW75">
        <v>0</v>
      </c>
      <c r="BX75" s="31">
        <v>0</v>
      </c>
      <c r="BY75">
        <v>0</v>
      </c>
      <c r="BZ75">
        <v>0</v>
      </c>
      <c r="CA75">
        <v>0</v>
      </c>
      <c r="CB75">
        <v>0</v>
      </c>
      <c r="CC75">
        <v>0</v>
      </c>
      <c r="CD75">
        <v>0</v>
      </c>
      <c r="CE75">
        <v>0</v>
      </c>
      <c r="CF75">
        <v>0</v>
      </c>
      <c r="CG75">
        <v>0</v>
      </c>
      <c r="CH75">
        <v>0</v>
      </c>
      <c r="CI75">
        <v>0</v>
      </c>
      <c r="CJ75">
        <v>0</v>
      </c>
      <c r="CK75">
        <v>200</v>
      </c>
      <c r="CL75">
        <v>0</v>
      </c>
      <c r="CM75">
        <v>0</v>
      </c>
      <c r="CN75">
        <v>0</v>
      </c>
      <c r="CO75">
        <v>0</v>
      </c>
      <c r="CP75">
        <v>0</v>
      </c>
      <c r="CQ75">
        <v>0</v>
      </c>
      <c r="CR75">
        <v>0</v>
      </c>
      <c r="CS75">
        <v>0</v>
      </c>
      <c r="CT75">
        <v>0</v>
      </c>
      <c r="CU75" s="47">
        <v>0</v>
      </c>
      <c r="CV75" s="31">
        <v>0</v>
      </c>
      <c r="CW75" s="52">
        <v>23</v>
      </c>
      <c r="CX75" s="26">
        <f>+$AA$46</f>
        <v>0</v>
      </c>
      <c r="CY75" s="26">
        <f>+AY$46</f>
        <v>0</v>
      </c>
      <c r="CZ75" s="49">
        <f>+BW$46</f>
        <v>0</v>
      </c>
      <c r="DA75" s="45">
        <f>+CU$46</f>
        <v>0</v>
      </c>
    </row>
    <row r="76" spans="1:105">
      <c r="A76" s="7" t="s">
        <v>41</v>
      </c>
      <c r="B76" s="9">
        <f t="shared" si="8"/>
        <v>299999.99999999895</v>
      </c>
      <c r="C76" s="12">
        <f>+Arrivals!C29*A$6</f>
        <v>10000000</v>
      </c>
      <c r="D76" s="40">
        <f t="shared" si="9"/>
        <v>9999999.9999999907</v>
      </c>
      <c r="E76" s="6">
        <f>+Patterns!C26*$D$4</f>
        <v>0</v>
      </c>
      <c r="F76" s="6">
        <f>+Patterns!D26*$D$4</f>
        <v>0</v>
      </c>
      <c r="G76" s="6">
        <f>+Patterns!E26*$D$4</f>
        <v>0</v>
      </c>
      <c r="H76" s="6">
        <f>+Patterns!F26*$D$4</f>
        <v>0</v>
      </c>
      <c r="I76" s="6">
        <f>+Patterns!G26*$D$4</f>
        <v>0</v>
      </c>
      <c r="J76" s="6">
        <f>+Patterns!H26*$D$4</f>
        <v>0</v>
      </c>
      <c r="K76" s="6">
        <f>+Patterns!I26*$D$4</f>
        <v>0</v>
      </c>
      <c r="L76" s="6">
        <f>+Patterns!J26*$D$4</f>
        <v>0</v>
      </c>
      <c r="M76" s="6">
        <f>+Patterns!K26*$D$4</f>
        <v>0</v>
      </c>
      <c r="N76" s="6">
        <f>+Patterns!L26*$D$4</f>
        <v>0</v>
      </c>
      <c r="O76" s="6">
        <f>+Patterns!M26*$D$4</f>
        <v>0</v>
      </c>
      <c r="P76" s="6">
        <f>+Patterns!N26*$D$4</f>
        <v>0</v>
      </c>
      <c r="Q76" s="6">
        <f>+Patterns!O26*$D$4</f>
        <v>0</v>
      </c>
      <c r="R76" s="6">
        <f>+Patterns!P26*$D$4</f>
        <v>0</v>
      </c>
      <c r="S76" s="6">
        <f>+Patterns!Q26*$D$4</f>
        <v>0</v>
      </c>
      <c r="T76" s="6">
        <f>+Patterns!R26*$D$4</f>
        <v>0</v>
      </c>
      <c r="U76" s="6">
        <f>+Patterns!S26*$D$4</f>
        <v>200</v>
      </c>
      <c r="V76" s="6">
        <f>+Patterns!T26*$D$4</f>
        <v>200</v>
      </c>
      <c r="W76" s="6">
        <f>+Patterns!U26*$D$4</f>
        <v>200</v>
      </c>
      <c r="X76" s="6">
        <f>+Patterns!V26*$D$4</f>
        <v>200</v>
      </c>
      <c r="Y76" s="6">
        <f>+Patterns!W26*$D$4</f>
        <v>200</v>
      </c>
      <c r="Z76" s="6">
        <f>+Patterns!X26*$D$4</f>
        <v>200</v>
      </c>
      <c r="AA76" s="6">
        <f>+Patterns!Y26*$D$4</f>
        <v>200</v>
      </c>
      <c r="AB76" s="33">
        <f>+Patterns!Z26*$D$4</f>
        <v>200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200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 s="31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200</v>
      </c>
      <c r="BP76">
        <v>0</v>
      </c>
      <c r="BQ76">
        <v>0</v>
      </c>
      <c r="BR76">
        <v>0</v>
      </c>
      <c r="BS76">
        <v>0</v>
      </c>
      <c r="BT76">
        <v>0</v>
      </c>
      <c r="BU76">
        <v>0</v>
      </c>
      <c r="BV76">
        <v>0</v>
      </c>
      <c r="BW76">
        <v>0</v>
      </c>
      <c r="BX76" s="31">
        <v>0</v>
      </c>
      <c r="BY76">
        <v>0</v>
      </c>
      <c r="BZ76">
        <v>0</v>
      </c>
      <c r="CA76">
        <v>0</v>
      </c>
      <c r="CB76">
        <v>0</v>
      </c>
      <c r="CC76">
        <v>0</v>
      </c>
      <c r="CD76">
        <v>0</v>
      </c>
      <c r="CE76">
        <v>0</v>
      </c>
      <c r="CF76">
        <v>0</v>
      </c>
      <c r="CG76">
        <v>0</v>
      </c>
      <c r="CH76">
        <v>0</v>
      </c>
      <c r="CI76">
        <v>0</v>
      </c>
      <c r="CJ76">
        <v>0</v>
      </c>
      <c r="CK76">
        <v>0</v>
      </c>
      <c r="CL76">
        <v>200</v>
      </c>
      <c r="CM76">
        <v>0</v>
      </c>
      <c r="CN76">
        <v>0</v>
      </c>
      <c r="CO76">
        <v>0</v>
      </c>
      <c r="CP76">
        <v>0</v>
      </c>
      <c r="CQ76">
        <v>0</v>
      </c>
      <c r="CR76">
        <v>0</v>
      </c>
      <c r="CS76">
        <v>0</v>
      </c>
      <c r="CT76">
        <v>0</v>
      </c>
      <c r="CU76" s="47">
        <v>0</v>
      </c>
      <c r="CV76" s="31">
        <v>0</v>
      </c>
      <c r="CW76" s="52">
        <v>24</v>
      </c>
      <c r="CX76" s="26">
        <f>+$AB$46</f>
        <v>0</v>
      </c>
      <c r="CY76" s="26">
        <f>+AZ$46</f>
        <v>0</v>
      </c>
      <c r="CZ76" s="49">
        <f>+BX$46</f>
        <v>0</v>
      </c>
      <c r="DA76" s="45">
        <f>+CV$46</f>
        <v>0</v>
      </c>
    </row>
    <row r="77" spans="1:105">
      <c r="A77" s="7" t="s">
        <v>97</v>
      </c>
      <c r="B77" s="9">
        <f>SUM(B53:B76)</f>
        <v>9999999.9999999907</v>
      </c>
      <c r="C77" s="12">
        <f>+$A$6</f>
        <v>10000000</v>
      </c>
      <c r="D77" s="40">
        <f>+D76</f>
        <v>9999999.9999999907</v>
      </c>
      <c r="E77">
        <f>SUM(E53:E76)</f>
        <v>1600</v>
      </c>
      <c r="F77">
        <f t="shared" ref="F77:BQ77" si="10">SUM(F53:F76)</f>
        <v>1600</v>
      </c>
      <c r="G77">
        <f t="shared" si="10"/>
        <v>1600</v>
      </c>
      <c r="H77">
        <f t="shared" si="10"/>
        <v>1600</v>
      </c>
      <c r="I77">
        <f t="shared" si="10"/>
        <v>1600</v>
      </c>
      <c r="J77">
        <f t="shared" si="10"/>
        <v>1600</v>
      </c>
      <c r="K77">
        <f t="shared" si="10"/>
        <v>1600</v>
      </c>
      <c r="L77">
        <f t="shared" si="10"/>
        <v>1600</v>
      </c>
      <c r="M77">
        <f t="shared" si="10"/>
        <v>1600</v>
      </c>
      <c r="N77">
        <f t="shared" si="10"/>
        <v>1600</v>
      </c>
      <c r="O77">
        <f t="shared" si="10"/>
        <v>1600</v>
      </c>
      <c r="P77">
        <f t="shared" si="10"/>
        <v>1600</v>
      </c>
      <c r="Q77">
        <f t="shared" si="10"/>
        <v>1600</v>
      </c>
      <c r="R77">
        <f t="shared" si="10"/>
        <v>1600</v>
      </c>
      <c r="S77">
        <f t="shared" si="10"/>
        <v>1600</v>
      </c>
      <c r="T77">
        <f t="shared" si="10"/>
        <v>1600</v>
      </c>
      <c r="U77">
        <f t="shared" si="10"/>
        <v>1600</v>
      </c>
      <c r="V77">
        <f t="shared" si="10"/>
        <v>1600</v>
      </c>
      <c r="W77">
        <f t="shared" si="10"/>
        <v>1600</v>
      </c>
      <c r="X77">
        <f t="shared" si="10"/>
        <v>1600</v>
      </c>
      <c r="Y77">
        <f t="shared" si="10"/>
        <v>1600</v>
      </c>
      <c r="Z77">
        <f t="shared" si="10"/>
        <v>1600</v>
      </c>
      <c r="AA77">
        <f t="shared" si="10"/>
        <v>1600</v>
      </c>
      <c r="AB77" s="31">
        <f t="shared" si="10"/>
        <v>1600</v>
      </c>
      <c r="AC77">
        <f t="shared" si="10"/>
        <v>200</v>
      </c>
      <c r="AD77">
        <f t="shared" si="10"/>
        <v>200</v>
      </c>
      <c r="AE77">
        <f t="shared" si="10"/>
        <v>200</v>
      </c>
      <c r="AF77">
        <f t="shared" si="10"/>
        <v>200</v>
      </c>
      <c r="AG77">
        <f t="shared" si="10"/>
        <v>200</v>
      </c>
      <c r="AH77">
        <f t="shared" si="10"/>
        <v>200</v>
      </c>
      <c r="AI77">
        <f t="shared" si="10"/>
        <v>200</v>
      </c>
      <c r="AJ77">
        <f t="shared" si="10"/>
        <v>200</v>
      </c>
      <c r="AK77">
        <f t="shared" si="10"/>
        <v>200</v>
      </c>
      <c r="AL77">
        <f t="shared" si="10"/>
        <v>200</v>
      </c>
      <c r="AM77">
        <f t="shared" si="10"/>
        <v>200</v>
      </c>
      <c r="AN77">
        <f t="shared" si="10"/>
        <v>200</v>
      </c>
      <c r="AO77">
        <f t="shared" si="10"/>
        <v>200</v>
      </c>
      <c r="AP77">
        <f t="shared" si="10"/>
        <v>200</v>
      </c>
      <c r="AQ77">
        <f t="shared" si="10"/>
        <v>200</v>
      </c>
      <c r="AR77">
        <f t="shared" si="10"/>
        <v>200</v>
      </c>
      <c r="AS77">
        <f t="shared" si="10"/>
        <v>200</v>
      </c>
      <c r="AT77">
        <f t="shared" si="10"/>
        <v>200</v>
      </c>
      <c r="AU77">
        <f t="shared" si="10"/>
        <v>200</v>
      </c>
      <c r="AV77">
        <f t="shared" si="10"/>
        <v>200</v>
      </c>
      <c r="AW77">
        <f t="shared" si="10"/>
        <v>200</v>
      </c>
      <c r="AX77">
        <f t="shared" si="10"/>
        <v>200</v>
      </c>
      <c r="AY77">
        <f t="shared" si="10"/>
        <v>200</v>
      </c>
      <c r="AZ77" s="31">
        <f t="shared" si="10"/>
        <v>200</v>
      </c>
      <c r="BA77">
        <f t="shared" si="10"/>
        <v>200</v>
      </c>
      <c r="BB77">
        <f t="shared" si="10"/>
        <v>200</v>
      </c>
      <c r="BC77">
        <f t="shared" si="10"/>
        <v>200</v>
      </c>
      <c r="BD77">
        <f t="shared" si="10"/>
        <v>200</v>
      </c>
      <c r="BE77">
        <f t="shared" si="10"/>
        <v>200</v>
      </c>
      <c r="BF77">
        <f t="shared" si="10"/>
        <v>200</v>
      </c>
      <c r="BG77">
        <f t="shared" si="10"/>
        <v>200</v>
      </c>
      <c r="BH77">
        <f t="shared" si="10"/>
        <v>200</v>
      </c>
      <c r="BI77">
        <f t="shared" si="10"/>
        <v>200</v>
      </c>
      <c r="BJ77">
        <f t="shared" si="10"/>
        <v>200</v>
      </c>
      <c r="BK77">
        <f t="shared" si="10"/>
        <v>200</v>
      </c>
      <c r="BL77">
        <f t="shared" si="10"/>
        <v>200</v>
      </c>
      <c r="BM77">
        <f t="shared" si="10"/>
        <v>200</v>
      </c>
      <c r="BN77">
        <f t="shared" si="10"/>
        <v>200</v>
      </c>
      <c r="BO77">
        <f t="shared" si="10"/>
        <v>200</v>
      </c>
      <c r="BP77">
        <f t="shared" si="10"/>
        <v>200</v>
      </c>
      <c r="BQ77">
        <f t="shared" si="10"/>
        <v>200</v>
      </c>
      <c r="BR77">
        <f t="shared" ref="BR77:BX77" si="11">SUM(BR53:BR76)</f>
        <v>200</v>
      </c>
      <c r="BS77">
        <f t="shared" si="11"/>
        <v>200</v>
      </c>
      <c r="BT77">
        <f t="shared" si="11"/>
        <v>200</v>
      </c>
      <c r="BU77">
        <f t="shared" si="11"/>
        <v>200</v>
      </c>
      <c r="BV77">
        <f t="shared" si="11"/>
        <v>200</v>
      </c>
      <c r="BW77">
        <f t="shared" si="11"/>
        <v>200</v>
      </c>
      <c r="BX77" s="31">
        <f t="shared" si="11"/>
        <v>200</v>
      </c>
      <c r="BY77">
        <f t="shared" ref="BY77:CV77" si="12">SUM(BY53:BY76)</f>
        <v>200</v>
      </c>
      <c r="BZ77">
        <f t="shared" si="12"/>
        <v>200</v>
      </c>
      <c r="CA77">
        <f t="shared" si="12"/>
        <v>200</v>
      </c>
      <c r="CB77">
        <f t="shared" si="12"/>
        <v>200</v>
      </c>
      <c r="CC77">
        <f t="shared" si="12"/>
        <v>200</v>
      </c>
      <c r="CD77">
        <f t="shared" si="12"/>
        <v>200</v>
      </c>
      <c r="CE77">
        <f t="shared" si="12"/>
        <v>200</v>
      </c>
      <c r="CF77">
        <f t="shared" si="12"/>
        <v>200</v>
      </c>
      <c r="CG77">
        <f t="shared" si="12"/>
        <v>200</v>
      </c>
      <c r="CH77">
        <f t="shared" si="12"/>
        <v>200</v>
      </c>
      <c r="CI77">
        <f t="shared" si="12"/>
        <v>200</v>
      </c>
      <c r="CJ77">
        <f t="shared" si="12"/>
        <v>200</v>
      </c>
      <c r="CK77">
        <f t="shared" si="12"/>
        <v>200</v>
      </c>
      <c r="CL77">
        <f t="shared" si="12"/>
        <v>200</v>
      </c>
      <c r="CM77">
        <f t="shared" si="12"/>
        <v>200</v>
      </c>
      <c r="CN77">
        <f t="shared" si="12"/>
        <v>200</v>
      </c>
      <c r="CO77">
        <f t="shared" si="12"/>
        <v>200</v>
      </c>
      <c r="CP77">
        <f t="shared" si="12"/>
        <v>200</v>
      </c>
      <c r="CQ77">
        <f t="shared" si="12"/>
        <v>200</v>
      </c>
      <c r="CR77">
        <f t="shared" si="12"/>
        <v>200</v>
      </c>
      <c r="CS77">
        <f t="shared" si="12"/>
        <v>200</v>
      </c>
      <c r="CT77">
        <f t="shared" si="12"/>
        <v>200</v>
      </c>
      <c r="CU77" s="47">
        <f t="shared" si="12"/>
        <v>200</v>
      </c>
      <c r="CV77" s="31">
        <f t="shared" si="12"/>
        <v>200</v>
      </c>
    </row>
  </sheetData>
  <printOptions headings="1" gridLines="1"/>
  <pageMargins left="0.5" right="0.5" top="0.75" bottom="0.75" header="0.5" footer="0.5"/>
  <pageSetup orientation="landscape" blackAndWhite="1" horizontalDpi="200" verticalDpi="200" r:id="rId1"/>
  <headerFooter alignWithMargins="0"/>
  <ignoredErrors>
    <ignoredError sqref="DA1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2:Z26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2" sqref="B2"/>
    </sheetView>
  </sheetViews>
  <sheetFormatPr defaultRowHeight="12.75"/>
  <cols>
    <col min="1" max="1" width="7.28515625" customWidth="1"/>
    <col min="2" max="2" width="7.42578125" customWidth="1"/>
    <col min="3" max="3" width="4.7109375" style="2" customWidth="1"/>
    <col min="4" max="4" width="5.5703125" style="2" customWidth="1"/>
    <col min="5" max="5" width="5" style="2" customWidth="1"/>
    <col min="6" max="6" width="4.7109375" style="2" customWidth="1"/>
    <col min="7" max="7" width="4.85546875" style="2" customWidth="1"/>
    <col min="8" max="8" width="5.140625" style="2" customWidth="1"/>
    <col min="9" max="9" width="4.28515625" style="2" customWidth="1"/>
    <col min="10" max="10" width="5.5703125" style="2" customWidth="1"/>
    <col min="11" max="11" width="5.140625" style="2" customWidth="1"/>
    <col min="12" max="12" width="4.7109375" style="2" customWidth="1"/>
    <col min="13" max="13" width="5.28515625" style="2" customWidth="1"/>
    <col min="14" max="14" width="5.5703125" style="2" customWidth="1"/>
    <col min="15" max="15" width="4.7109375" style="2" customWidth="1"/>
    <col min="16" max="16" width="4.5703125" style="2" customWidth="1"/>
    <col min="17" max="18" width="5.28515625" style="2" customWidth="1"/>
    <col min="19" max="19" width="5" style="2" customWidth="1"/>
    <col min="20" max="20" width="5.28515625" style="2" customWidth="1"/>
    <col min="21" max="21" width="5.42578125" style="2" customWidth="1"/>
    <col min="22" max="22" width="5.28515625" style="2" customWidth="1"/>
    <col min="23" max="23" width="5.7109375" style="2" customWidth="1"/>
    <col min="24" max="25" width="5.85546875" style="2" customWidth="1"/>
    <col min="26" max="26" width="5.7109375" style="2" customWidth="1"/>
  </cols>
  <sheetData>
    <row r="2" spans="1:26">
      <c r="A2" s="8" t="s">
        <v>0</v>
      </c>
      <c r="B2" s="8" t="s">
        <v>42</v>
      </c>
      <c r="C2" s="7" t="s">
        <v>43</v>
      </c>
      <c r="D2" s="7" t="s">
        <v>44</v>
      </c>
      <c r="E2" s="7" t="s">
        <v>45</v>
      </c>
      <c r="F2" s="7" t="s">
        <v>46</v>
      </c>
      <c r="G2" s="7" t="s">
        <v>47</v>
      </c>
      <c r="H2" s="7" t="s">
        <v>48</v>
      </c>
      <c r="I2" s="7" t="s">
        <v>49</v>
      </c>
      <c r="J2" s="7" t="s">
        <v>50</v>
      </c>
      <c r="K2" s="7" t="s">
        <v>51</v>
      </c>
      <c r="L2" s="7" t="s">
        <v>52</v>
      </c>
      <c r="M2" s="7" t="s">
        <v>53</v>
      </c>
      <c r="N2" s="7" t="s">
        <v>54</v>
      </c>
      <c r="O2" s="7" t="s">
        <v>55</v>
      </c>
      <c r="P2" s="7" t="s">
        <v>56</v>
      </c>
      <c r="Q2" s="7" t="s">
        <v>57</v>
      </c>
      <c r="R2" s="7" t="s">
        <v>58</v>
      </c>
      <c r="S2" s="7" t="s">
        <v>59</v>
      </c>
      <c r="T2" s="7" t="s">
        <v>60</v>
      </c>
      <c r="U2" s="7" t="s">
        <v>61</v>
      </c>
      <c r="V2" s="7" t="s">
        <v>62</v>
      </c>
      <c r="W2" s="7" t="s">
        <v>63</v>
      </c>
      <c r="X2" s="7" t="s">
        <v>64</v>
      </c>
      <c r="Y2" s="7" t="s">
        <v>65</v>
      </c>
      <c r="Z2" s="7" t="s">
        <v>66</v>
      </c>
    </row>
    <row r="3" spans="1:26">
      <c r="A3" s="7" t="s">
        <v>18</v>
      </c>
      <c r="B3" s="7"/>
      <c r="C3" s="2">
        <v>1</v>
      </c>
      <c r="T3" s="2">
        <v>1</v>
      </c>
      <c r="U3" s="2">
        <v>1</v>
      </c>
      <c r="V3" s="2">
        <v>1</v>
      </c>
      <c r="W3" s="2">
        <v>1</v>
      </c>
      <c r="X3" s="2">
        <v>1</v>
      </c>
      <c r="Y3" s="2">
        <v>1</v>
      </c>
      <c r="Z3" s="2">
        <v>1</v>
      </c>
    </row>
    <row r="4" spans="1:26">
      <c r="A4" s="7" t="s">
        <v>19</v>
      </c>
      <c r="B4" s="7"/>
      <c r="C4" s="2">
        <v>1</v>
      </c>
      <c r="D4" s="2">
        <v>1</v>
      </c>
      <c r="U4" s="2">
        <v>1</v>
      </c>
      <c r="V4" s="2">
        <v>1</v>
      </c>
      <c r="W4" s="2">
        <v>1</v>
      </c>
      <c r="X4" s="2">
        <v>1</v>
      </c>
      <c r="Y4" s="2">
        <v>1</v>
      </c>
      <c r="Z4" s="2">
        <v>1</v>
      </c>
    </row>
    <row r="5" spans="1:26">
      <c r="A5" s="7" t="s">
        <v>20</v>
      </c>
      <c r="B5" s="7"/>
      <c r="C5" s="2">
        <v>1</v>
      </c>
      <c r="D5" s="2">
        <v>1</v>
      </c>
      <c r="E5" s="2">
        <v>1</v>
      </c>
      <c r="V5" s="2">
        <v>1</v>
      </c>
      <c r="W5" s="2">
        <v>1</v>
      </c>
      <c r="X5" s="2">
        <v>1</v>
      </c>
      <c r="Y5" s="2">
        <v>1</v>
      </c>
      <c r="Z5" s="2">
        <v>1</v>
      </c>
    </row>
    <row r="6" spans="1:26">
      <c r="A6" s="7" t="s">
        <v>21</v>
      </c>
      <c r="B6" s="7"/>
      <c r="C6" s="2">
        <v>1</v>
      </c>
      <c r="D6" s="2">
        <v>1</v>
      </c>
      <c r="E6" s="2">
        <v>1</v>
      </c>
      <c r="F6" s="2">
        <v>1</v>
      </c>
      <c r="W6" s="2">
        <v>1</v>
      </c>
      <c r="X6" s="2">
        <v>1</v>
      </c>
      <c r="Y6" s="2">
        <v>1</v>
      </c>
      <c r="Z6" s="2">
        <v>1</v>
      </c>
    </row>
    <row r="7" spans="1:26">
      <c r="A7" s="7" t="s">
        <v>22</v>
      </c>
      <c r="B7" s="7"/>
      <c r="C7" s="2">
        <v>1</v>
      </c>
      <c r="D7" s="2">
        <v>1</v>
      </c>
      <c r="E7" s="2">
        <v>1</v>
      </c>
      <c r="F7" s="2">
        <v>1</v>
      </c>
      <c r="G7" s="2">
        <v>1</v>
      </c>
      <c r="X7" s="2">
        <v>1</v>
      </c>
      <c r="Y7" s="2">
        <v>1</v>
      </c>
      <c r="Z7" s="2">
        <v>1</v>
      </c>
    </row>
    <row r="8" spans="1:26">
      <c r="A8" s="7" t="s">
        <v>23</v>
      </c>
      <c r="B8" s="7"/>
      <c r="C8" s="2">
        <v>1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Y8" s="2">
        <v>1</v>
      </c>
      <c r="Z8" s="2">
        <v>1</v>
      </c>
    </row>
    <row r="9" spans="1:26">
      <c r="A9" s="7" t="s">
        <v>24</v>
      </c>
      <c r="B9" s="7"/>
      <c r="C9" s="2">
        <v>1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2">
        <v>1</v>
      </c>
      <c r="Z9" s="2">
        <v>1</v>
      </c>
    </row>
    <row r="10" spans="1:26">
      <c r="A10" s="7" t="s">
        <v>25</v>
      </c>
      <c r="B10" s="7"/>
      <c r="C10" s="2">
        <v>1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2">
        <v>1</v>
      </c>
      <c r="J10" s="2">
        <v>1</v>
      </c>
    </row>
    <row r="11" spans="1:26">
      <c r="A11" s="7" t="s">
        <v>26</v>
      </c>
      <c r="B11" s="7"/>
      <c r="D11" s="2">
        <v>1</v>
      </c>
      <c r="E11" s="2">
        <v>1</v>
      </c>
      <c r="F11" s="2">
        <v>1</v>
      </c>
      <c r="G11" s="2">
        <v>1</v>
      </c>
      <c r="H11" s="2">
        <v>1</v>
      </c>
      <c r="I11" s="2">
        <v>1</v>
      </c>
      <c r="J11" s="2">
        <v>1</v>
      </c>
      <c r="K11" s="2">
        <v>1</v>
      </c>
    </row>
    <row r="12" spans="1:26">
      <c r="A12" s="7" t="s">
        <v>27</v>
      </c>
      <c r="B12" s="7"/>
      <c r="E12" s="2">
        <v>1</v>
      </c>
      <c r="F12" s="2">
        <v>1</v>
      </c>
      <c r="G12" s="2">
        <v>1</v>
      </c>
      <c r="H12" s="2">
        <v>1</v>
      </c>
      <c r="I12" s="2">
        <v>1</v>
      </c>
      <c r="J12" s="2">
        <v>1</v>
      </c>
      <c r="K12" s="2">
        <v>1</v>
      </c>
      <c r="L12" s="2">
        <v>1</v>
      </c>
    </row>
    <row r="13" spans="1:26">
      <c r="A13" s="7" t="s">
        <v>28</v>
      </c>
      <c r="B13" s="7"/>
      <c r="F13" s="2">
        <v>1</v>
      </c>
      <c r="G13" s="2">
        <v>1</v>
      </c>
      <c r="H13" s="2">
        <v>1</v>
      </c>
      <c r="I13" s="2">
        <v>1</v>
      </c>
      <c r="J13" s="2">
        <v>1</v>
      </c>
      <c r="K13" s="2">
        <v>1</v>
      </c>
      <c r="L13" s="2">
        <v>1</v>
      </c>
      <c r="M13" s="2">
        <v>1</v>
      </c>
    </row>
    <row r="14" spans="1:26">
      <c r="A14" s="7" t="s">
        <v>29</v>
      </c>
      <c r="B14" s="7"/>
      <c r="G14" s="2">
        <v>1</v>
      </c>
      <c r="H14" s="2">
        <v>1</v>
      </c>
      <c r="I14" s="2">
        <v>1</v>
      </c>
      <c r="J14" s="2">
        <v>1</v>
      </c>
      <c r="K14" s="2">
        <v>1</v>
      </c>
      <c r="L14" s="2">
        <v>1</v>
      </c>
      <c r="M14" s="2">
        <v>1</v>
      </c>
      <c r="N14" s="2">
        <v>1</v>
      </c>
    </row>
    <row r="15" spans="1:26">
      <c r="A15" s="7" t="s">
        <v>30</v>
      </c>
      <c r="B15" s="7"/>
      <c r="H15" s="2">
        <v>1</v>
      </c>
      <c r="I15" s="2">
        <v>1</v>
      </c>
      <c r="J15" s="2">
        <v>1</v>
      </c>
      <c r="K15" s="2">
        <v>1</v>
      </c>
      <c r="L15" s="2">
        <v>1</v>
      </c>
      <c r="M15" s="2">
        <v>1</v>
      </c>
      <c r="N15" s="2">
        <v>1</v>
      </c>
      <c r="O15" s="2">
        <v>1</v>
      </c>
    </row>
    <row r="16" spans="1:26">
      <c r="A16" s="7" t="s">
        <v>31</v>
      </c>
      <c r="B16" s="7"/>
      <c r="I16" s="2">
        <v>1</v>
      </c>
      <c r="J16" s="2">
        <v>1</v>
      </c>
      <c r="K16" s="2">
        <v>1</v>
      </c>
      <c r="L16" s="2">
        <v>1</v>
      </c>
      <c r="M16" s="2">
        <v>1</v>
      </c>
      <c r="N16" s="2">
        <v>1</v>
      </c>
      <c r="O16" s="2">
        <v>1</v>
      </c>
      <c r="P16" s="2">
        <v>1</v>
      </c>
    </row>
    <row r="17" spans="1:26">
      <c r="A17" s="7" t="s">
        <v>32</v>
      </c>
      <c r="B17" s="7"/>
      <c r="J17" s="2">
        <v>1</v>
      </c>
      <c r="K17" s="2">
        <v>1</v>
      </c>
      <c r="L17" s="2">
        <v>1</v>
      </c>
      <c r="M17" s="2">
        <v>1</v>
      </c>
      <c r="N17" s="2">
        <v>1</v>
      </c>
      <c r="O17" s="2">
        <v>1</v>
      </c>
      <c r="P17" s="2">
        <v>1</v>
      </c>
      <c r="Q17" s="2">
        <v>1</v>
      </c>
    </row>
    <row r="18" spans="1:26">
      <c r="A18" s="7" t="s">
        <v>33</v>
      </c>
      <c r="B18" s="7"/>
      <c r="K18" s="2">
        <v>1</v>
      </c>
      <c r="L18" s="2">
        <v>1</v>
      </c>
      <c r="M18" s="2">
        <v>1</v>
      </c>
      <c r="N18" s="2">
        <v>1</v>
      </c>
      <c r="O18" s="2">
        <v>1</v>
      </c>
      <c r="P18" s="2">
        <v>1</v>
      </c>
      <c r="Q18" s="2">
        <v>1</v>
      </c>
      <c r="R18" s="2">
        <v>1</v>
      </c>
    </row>
    <row r="19" spans="1:26">
      <c r="A19" s="7" t="s">
        <v>34</v>
      </c>
      <c r="B19" s="7"/>
      <c r="L19" s="2">
        <v>1</v>
      </c>
      <c r="M19" s="2">
        <v>1</v>
      </c>
      <c r="N19" s="2">
        <v>1</v>
      </c>
      <c r="O19" s="2">
        <v>1</v>
      </c>
      <c r="P19" s="2">
        <v>1</v>
      </c>
      <c r="Q19" s="2">
        <v>1</v>
      </c>
      <c r="R19" s="2">
        <v>1</v>
      </c>
      <c r="S19" s="2">
        <v>1</v>
      </c>
    </row>
    <row r="20" spans="1:26">
      <c r="A20" s="7" t="s">
        <v>35</v>
      </c>
      <c r="B20" s="7"/>
      <c r="M20" s="2">
        <v>1</v>
      </c>
      <c r="N20" s="2">
        <v>1</v>
      </c>
      <c r="O20" s="2">
        <v>1</v>
      </c>
      <c r="P20" s="2">
        <v>1</v>
      </c>
      <c r="Q20" s="2">
        <v>1</v>
      </c>
      <c r="R20" s="2">
        <v>1</v>
      </c>
      <c r="S20" s="2">
        <v>1</v>
      </c>
      <c r="T20" s="2">
        <v>1</v>
      </c>
    </row>
    <row r="21" spans="1:26">
      <c r="A21" s="7" t="s">
        <v>36</v>
      </c>
      <c r="B21" s="7"/>
      <c r="N21" s="2">
        <v>1</v>
      </c>
      <c r="O21" s="2">
        <v>1</v>
      </c>
      <c r="P21" s="2">
        <v>1</v>
      </c>
      <c r="Q21" s="2">
        <v>1</v>
      </c>
      <c r="R21" s="2">
        <v>1</v>
      </c>
      <c r="S21" s="2">
        <v>1</v>
      </c>
      <c r="T21" s="2">
        <v>1</v>
      </c>
      <c r="U21" s="2">
        <v>1</v>
      </c>
    </row>
    <row r="22" spans="1:26">
      <c r="A22" s="7" t="s">
        <v>37</v>
      </c>
      <c r="B22" s="7"/>
      <c r="O22" s="2">
        <v>1</v>
      </c>
      <c r="P22" s="2">
        <v>1</v>
      </c>
      <c r="Q22" s="2">
        <v>1</v>
      </c>
      <c r="R22" s="2">
        <v>1</v>
      </c>
      <c r="S22" s="2">
        <v>1</v>
      </c>
      <c r="T22" s="2">
        <v>1</v>
      </c>
      <c r="U22" s="2">
        <v>1</v>
      </c>
      <c r="V22" s="2">
        <v>1</v>
      </c>
    </row>
    <row r="23" spans="1:26">
      <c r="A23" s="7" t="s">
        <v>38</v>
      </c>
      <c r="B23" s="7"/>
      <c r="P23" s="2">
        <v>1</v>
      </c>
      <c r="Q23" s="2">
        <v>1</v>
      </c>
      <c r="R23" s="2">
        <v>1</v>
      </c>
      <c r="S23" s="2">
        <v>1</v>
      </c>
      <c r="T23" s="2">
        <v>1</v>
      </c>
      <c r="U23" s="2">
        <v>1</v>
      </c>
      <c r="V23" s="2">
        <v>1</v>
      </c>
      <c r="W23" s="2">
        <v>1</v>
      </c>
    </row>
    <row r="24" spans="1:26">
      <c r="A24" s="7" t="s">
        <v>39</v>
      </c>
      <c r="B24" s="7"/>
      <c r="Q24" s="2">
        <v>1</v>
      </c>
      <c r="R24" s="2">
        <v>1</v>
      </c>
      <c r="S24" s="2">
        <v>1</v>
      </c>
      <c r="T24" s="2">
        <v>1</v>
      </c>
      <c r="U24" s="2">
        <v>1</v>
      </c>
      <c r="V24" s="2">
        <v>1</v>
      </c>
      <c r="W24" s="2">
        <v>1</v>
      </c>
      <c r="X24" s="2">
        <v>1</v>
      </c>
    </row>
    <row r="25" spans="1:26">
      <c r="A25" s="7" t="s">
        <v>40</v>
      </c>
      <c r="B25" s="7"/>
      <c r="R25" s="2">
        <v>1</v>
      </c>
      <c r="S25" s="2">
        <v>1</v>
      </c>
      <c r="T25" s="2">
        <v>1</v>
      </c>
      <c r="U25" s="2">
        <v>1</v>
      </c>
      <c r="V25" s="2">
        <v>1</v>
      </c>
      <c r="W25" s="2">
        <v>1</v>
      </c>
      <c r="X25" s="2">
        <v>1</v>
      </c>
      <c r="Y25" s="2">
        <v>1</v>
      </c>
    </row>
    <row r="26" spans="1:26">
      <c r="A26" s="7" t="s">
        <v>41</v>
      </c>
      <c r="B26" s="7"/>
      <c r="S26" s="2">
        <v>1</v>
      </c>
      <c r="T26" s="2">
        <v>1</v>
      </c>
      <c r="U26" s="2">
        <v>1</v>
      </c>
      <c r="V26" s="2">
        <v>1</v>
      </c>
      <c r="W26" s="2">
        <v>1</v>
      </c>
      <c r="X26" s="2">
        <v>1</v>
      </c>
      <c r="Y26" s="2">
        <v>1</v>
      </c>
      <c r="Z26" s="2">
        <v>1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AD40"/>
  <sheetViews>
    <sheetView zoomScale="50" zoomScaleNormal="50" workbookViewId="0">
      <selection activeCell="B39" sqref="B39:B40"/>
    </sheetView>
  </sheetViews>
  <sheetFormatPr defaultRowHeight="12.75"/>
  <cols>
    <col min="1" max="1" width="11.28515625" customWidth="1"/>
    <col min="2" max="2" width="11.140625" customWidth="1"/>
    <col min="3" max="3" width="10.42578125" customWidth="1"/>
    <col min="4" max="4" width="10.85546875" customWidth="1"/>
    <col min="5" max="5" width="5.5703125" customWidth="1"/>
    <col min="6" max="6" width="5.7109375" customWidth="1"/>
    <col min="7" max="8" width="5.42578125" customWidth="1"/>
    <col min="9" max="9" width="5.7109375" customWidth="1"/>
    <col min="10" max="10" width="6" customWidth="1"/>
    <col min="11" max="11" width="5.7109375" customWidth="1"/>
    <col min="12" max="12" width="5.85546875" customWidth="1"/>
    <col min="13" max="13" width="6" customWidth="1"/>
    <col min="14" max="14" width="5.5703125" customWidth="1"/>
    <col min="15" max="15" width="5.85546875" customWidth="1"/>
    <col min="16" max="16" width="5.42578125" customWidth="1"/>
    <col min="17" max="18" width="6.28515625" customWidth="1"/>
    <col min="19" max="20" width="5.7109375" customWidth="1"/>
    <col min="21" max="22" width="6" customWidth="1"/>
    <col min="23" max="23" width="5.42578125" customWidth="1"/>
    <col min="24" max="25" width="5.7109375" customWidth="1"/>
    <col min="26" max="26" width="6" customWidth="1"/>
    <col min="27" max="27" width="5.7109375" customWidth="1"/>
    <col min="28" max="28" width="6.42578125" customWidth="1"/>
    <col min="29" max="29" width="7.28515625" customWidth="1"/>
    <col min="30" max="30" width="11.28515625" customWidth="1"/>
  </cols>
  <sheetData>
    <row r="1" spans="1:30">
      <c r="A1" s="6">
        <f>MAX($B$6)</f>
        <v>2000000</v>
      </c>
      <c r="B1">
        <f>COUNT($E$6:$AB$27)</f>
        <v>456</v>
      </c>
      <c r="C1">
        <f>{100,100,0.000001,0.05,TRUE,FALSE,FALSE,1,1,1,0.0001,TRUE}</f>
        <v>100</v>
      </c>
      <c r="F1" s="27" t="s">
        <v>113</v>
      </c>
    </row>
    <row r="3" spans="1:30">
      <c r="A3" s="6" t="s">
        <v>111</v>
      </c>
      <c r="B3" s="13" t="s">
        <v>67</v>
      </c>
      <c r="C3" s="13" t="s">
        <v>68</v>
      </c>
      <c r="D3" s="6" t="s">
        <v>80</v>
      </c>
    </row>
    <row r="4" spans="1:30">
      <c r="A4" s="9">
        <v>10000000</v>
      </c>
      <c r="B4" s="10">
        <v>0.2</v>
      </c>
      <c r="C4" s="10">
        <v>40</v>
      </c>
      <c r="D4" s="15">
        <f>+$C$4/$B$4</f>
        <v>200</v>
      </c>
      <c r="E4" s="13"/>
      <c r="F4" s="10"/>
    </row>
    <row r="5" spans="1:30" s="2" customFormat="1">
      <c r="A5" s="8" t="s">
        <v>104</v>
      </c>
      <c r="B5" s="13" t="s">
        <v>98</v>
      </c>
      <c r="C5" s="8" t="s">
        <v>106</v>
      </c>
      <c r="D5" s="14" t="s">
        <v>78</v>
      </c>
      <c r="E5" s="8" t="s">
        <v>69</v>
      </c>
      <c r="F5" s="14" t="s">
        <v>70</v>
      </c>
      <c r="G5" s="8" t="s">
        <v>71</v>
      </c>
      <c r="H5" s="8" t="s">
        <v>72</v>
      </c>
      <c r="I5" s="8" t="s">
        <v>73</v>
      </c>
      <c r="J5" s="8" t="s">
        <v>74</v>
      </c>
      <c r="K5" s="8" t="s">
        <v>75</v>
      </c>
      <c r="L5" s="8" t="s">
        <v>76</v>
      </c>
      <c r="M5" s="8" t="s">
        <v>81</v>
      </c>
      <c r="N5" s="8" t="s">
        <v>82</v>
      </c>
      <c r="O5" s="8" t="s">
        <v>83</v>
      </c>
      <c r="P5" s="8" t="s">
        <v>84</v>
      </c>
      <c r="Q5" s="8" t="s">
        <v>85</v>
      </c>
      <c r="R5" s="8" t="s">
        <v>86</v>
      </c>
      <c r="S5" s="8" t="s">
        <v>87</v>
      </c>
      <c r="T5" s="8" t="s">
        <v>88</v>
      </c>
      <c r="U5" s="8" t="s">
        <v>89</v>
      </c>
      <c r="V5" s="8" t="s">
        <v>90</v>
      </c>
      <c r="W5" s="8" t="s">
        <v>91</v>
      </c>
      <c r="X5" s="8" t="s">
        <v>92</v>
      </c>
      <c r="Y5" s="8" t="s">
        <v>93</v>
      </c>
      <c r="Z5" s="8" t="s">
        <v>94</v>
      </c>
      <c r="AA5" s="8" t="s">
        <v>95</v>
      </c>
      <c r="AB5" s="8" t="s">
        <v>96</v>
      </c>
      <c r="AC5" s="2" t="s">
        <v>99</v>
      </c>
      <c r="AD5" s="8" t="s">
        <v>105</v>
      </c>
    </row>
    <row r="6" spans="1:30">
      <c r="A6" s="53">
        <f>+SUMPRODUCT(E6:AB6,E8:AB8)</f>
        <v>1999999.9998220934</v>
      </c>
      <c r="B6" s="19">
        <f>+A4*B4</f>
        <v>2000000</v>
      </c>
      <c r="C6" s="24" t="s">
        <v>108</v>
      </c>
      <c r="D6" s="8" t="s">
        <v>77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599.99999977716959</v>
      </c>
      <c r="L6">
        <v>0</v>
      </c>
      <c r="M6">
        <v>0</v>
      </c>
      <c r="N6">
        <v>0</v>
      </c>
      <c r="O6">
        <v>0</v>
      </c>
      <c r="P6">
        <v>0</v>
      </c>
      <c r="Q6">
        <v>400.00000036106326</v>
      </c>
      <c r="R6">
        <v>1933.3333330816545</v>
      </c>
      <c r="S6">
        <v>0</v>
      </c>
      <c r="T6">
        <v>0</v>
      </c>
      <c r="U6">
        <v>3066.6666662238117</v>
      </c>
      <c r="V6">
        <v>99.999998880157804</v>
      </c>
      <c r="W6" s="26">
        <v>150.00000112018478</v>
      </c>
      <c r="X6">
        <v>0</v>
      </c>
      <c r="Y6">
        <v>0</v>
      </c>
      <c r="Z6">
        <v>0</v>
      </c>
      <c r="AA6">
        <v>0</v>
      </c>
      <c r="AB6">
        <v>0</v>
      </c>
      <c r="AC6" s="9">
        <f>SUM(E6:AB6)</f>
        <v>6249.9999994440404</v>
      </c>
      <c r="AD6" s="19">
        <f>+AC6*8*$C$4</f>
        <v>1999999.9998220929</v>
      </c>
    </row>
    <row r="7" spans="1:30">
      <c r="A7" s="20"/>
      <c r="D7" s="8"/>
    </row>
    <row r="8" spans="1:30">
      <c r="A8" s="21"/>
      <c r="D8" s="13" t="s">
        <v>79</v>
      </c>
      <c r="E8" s="19">
        <f>+$C$4*8</f>
        <v>320</v>
      </c>
      <c r="F8" s="19">
        <f t="shared" ref="F8:AB8" si="0">+$C$4*8</f>
        <v>320</v>
      </c>
      <c r="G8" s="19">
        <f t="shared" si="0"/>
        <v>320</v>
      </c>
      <c r="H8" s="19">
        <f t="shared" si="0"/>
        <v>320</v>
      </c>
      <c r="I8" s="19">
        <f t="shared" si="0"/>
        <v>320</v>
      </c>
      <c r="J8" s="19">
        <f t="shared" si="0"/>
        <v>320</v>
      </c>
      <c r="K8" s="19">
        <f t="shared" si="0"/>
        <v>320</v>
      </c>
      <c r="L8" s="19">
        <f t="shared" si="0"/>
        <v>320</v>
      </c>
      <c r="M8" s="19">
        <f t="shared" si="0"/>
        <v>320</v>
      </c>
      <c r="N8" s="19">
        <f t="shared" si="0"/>
        <v>320</v>
      </c>
      <c r="O8" s="19">
        <f t="shared" si="0"/>
        <v>320</v>
      </c>
      <c r="P8" s="19">
        <f t="shared" si="0"/>
        <v>320</v>
      </c>
      <c r="Q8" s="19">
        <f t="shared" si="0"/>
        <v>320</v>
      </c>
      <c r="R8" s="19">
        <f t="shared" si="0"/>
        <v>320</v>
      </c>
      <c r="S8" s="19">
        <f t="shared" si="0"/>
        <v>320</v>
      </c>
      <c r="T8" s="19">
        <f t="shared" si="0"/>
        <v>320</v>
      </c>
      <c r="U8" s="19">
        <f t="shared" si="0"/>
        <v>320</v>
      </c>
      <c r="V8" s="19">
        <f t="shared" si="0"/>
        <v>320</v>
      </c>
      <c r="W8" s="19">
        <f t="shared" si="0"/>
        <v>320</v>
      </c>
      <c r="X8" s="19">
        <f t="shared" si="0"/>
        <v>320</v>
      </c>
      <c r="Y8" s="19">
        <f t="shared" si="0"/>
        <v>320</v>
      </c>
      <c r="Z8" s="19">
        <f t="shared" si="0"/>
        <v>320</v>
      </c>
      <c r="AA8" s="19">
        <f t="shared" si="0"/>
        <v>320</v>
      </c>
      <c r="AB8" s="19">
        <f t="shared" si="0"/>
        <v>320</v>
      </c>
    </row>
    <row r="9" spans="1:30">
      <c r="B9" s="8" t="s">
        <v>100</v>
      </c>
      <c r="C9" s="6" t="s">
        <v>103</v>
      </c>
      <c r="D9" s="6" t="s">
        <v>103</v>
      </c>
    </row>
    <row r="10" spans="1:30">
      <c r="A10" s="11" t="s">
        <v>0</v>
      </c>
      <c r="B10" s="8" t="s">
        <v>110</v>
      </c>
      <c r="C10" s="8" t="s">
        <v>109</v>
      </c>
      <c r="D10" s="8" t="s">
        <v>110</v>
      </c>
    </row>
    <row r="11" spans="1:30">
      <c r="A11" s="7" t="s">
        <v>18</v>
      </c>
      <c r="B11" s="9">
        <f>SUMPRODUCT(E11:AB11,E$6:AB$6)</f>
        <v>50000.00000006851</v>
      </c>
      <c r="C11" s="12">
        <f>+Arrivals!C6*A$4</f>
        <v>50000</v>
      </c>
      <c r="D11" s="9">
        <f>+B11</f>
        <v>50000.00000006851</v>
      </c>
      <c r="E11" s="6">
        <f>+Patterns!C3*$D$4</f>
        <v>200</v>
      </c>
      <c r="F11" s="6">
        <f>+Patterns!D3*$D$4</f>
        <v>0</v>
      </c>
      <c r="G11" s="6">
        <f>+Patterns!E3*$D$4</f>
        <v>0</v>
      </c>
      <c r="H11" s="6">
        <f>+Patterns!F3*$D$4</f>
        <v>0</v>
      </c>
      <c r="I11" s="6">
        <f>+Patterns!G3*$D$4</f>
        <v>0</v>
      </c>
      <c r="J11" s="6">
        <f>+Patterns!H3*$D$4</f>
        <v>0</v>
      </c>
      <c r="K11" s="6">
        <f>+Patterns!I3*$D$4</f>
        <v>0</v>
      </c>
      <c r="L11" s="6">
        <f>+Patterns!J3*$D$4</f>
        <v>0</v>
      </c>
      <c r="M11" s="6">
        <f>+Patterns!K3*$D$4</f>
        <v>0</v>
      </c>
      <c r="N11" s="6">
        <f>+Patterns!L3*$D$4</f>
        <v>0</v>
      </c>
      <c r="O11" s="6">
        <f>+Patterns!M3*$D$4</f>
        <v>0</v>
      </c>
      <c r="P11" s="6">
        <f>+Patterns!N3*$D$4</f>
        <v>0</v>
      </c>
      <c r="Q11" s="6">
        <f>+Patterns!O3*$D$4</f>
        <v>0</v>
      </c>
      <c r="R11" s="6">
        <f>+Patterns!P3*$D$4</f>
        <v>0</v>
      </c>
      <c r="S11" s="6">
        <f>+Patterns!Q3*$D$4</f>
        <v>0</v>
      </c>
      <c r="T11" s="6">
        <f>+Patterns!R3*$D$4</f>
        <v>0</v>
      </c>
      <c r="U11" s="6">
        <f>+Patterns!S3*$D$4</f>
        <v>0</v>
      </c>
      <c r="V11" s="6">
        <f>+Patterns!T3*$D$4</f>
        <v>200</v>
      </c>
      <c r="W11" s="6">
        <f>+Patterns!U3*$D$4</f>
        <v>200</v>
      </c>
      <c r="X11" s="6">
        <f>+Patterns!V3*$D$4</f>
        <v>200</v>
      </c>
      <c r="Y11" s="6">
        <f>+Patterns!W3*$D$4</f>
        <v>200</v>
      </c>
      <c r="Z11" s="6">
        <f>+Patterns!X3*$D$4</f>
        <v>200</v>
      </c>
      <c r="AA11" s="6">
        <f>+Patterns!Y3*$D$4</f>
        <v>200</v>
      </c>
      <c r="AB11" s="6">
        <f>+Patterns!Z3*$D$4</f>
        <v>200</v>
      </c>
      <c r="AC11" s="9">
        <f>SUM(E11:AB11)</f>
        <v>1600</v>
      </c>
    </row>
    <row r="12" spans="1:30">
      <c r="A12" s="7" t="s">
        <v>19</v>
      </c>
      <c r="B12" s="9">
        <f>SUMPRODUCT(E12:AB12,E$6:AB$6)</f>
        <v>30000.000224036954</v>
      </c>
      <c r="C12" s="12">
        <f>+Arrivals!C7*A$4</f>
        <v>100000</v>
      </c>
      <c r="D12" s="9">
        <f>+B12+D11</f>
        <v>80000.000224105461</v>
      </c>
      <c r="E12" s="6">
        <f>+Patterns!C4*$D$4</f>
        <v>200</v>
      </c>
      <c r="F12" s="6">
        <f>+Patterns!D4*$D$4</f>
        <v>200</v>
      </c>
      <c r="G12" s="6">
        <f>+Patterns!E4*$D$4</f>
        <v>0</v>
      </c>
      <c r="H12" s="6">
        <f>+Patterns!F4*$D$4</f>
        <v>0</v>
      </c>
      <c r="I12" s="6">
        <f>+Patterns!G4*$D$4</f>
        <v>0</v>
      </c>
      <c r="J12" s="6">
        <f>+Patterns!H4*$D$4</f>
        <v>0</v>
      </c>
      <c r="K12" s="6">
        <f>+Patterns!I4*$D$4</f>
        <v>0</v>
      </c>
      <c r="L12" s="6">
        <f>+Patterns!J4*$D$4</f>
        <v>0</v>
      </c>
      <c r="M12" s="6">
        <f>+Patterns!K4*$D$4</f>
        <v>0</v>
      </c>
      <c r="N12" s="6">
        <f>+Patterns!L4*$D$4</f>
        <v>0</v>
      </c>
      <c r="O12" s="6">
        <f>+Patterns!M4*$D$4</f>
        <v>0</v>
      </c>
      <c r="P12" s="6">
        <f>+Patterns!N4*$D$4</f>
        <v>0</v>
      </c>
      <c r="Q12" s="6">
        <f>+Patterns!O4*$D$4</f>
        <v>0</v>
      </c>
      <c r="R12" s="6">
        <f>+Patterns!P4*$D$4</f>
        <v>0</v>
      </c>
      <c r="S12" s="6">
        <f>+Patterns!Q4*$D$4</f>
        <v>0</v>
      </c>
      <c r="T12" s="6">
        <f>+Patterns!R4*$D$4</f>
        <v>0</v>
      </c>
      <c r="U12" s="6">
        <f>+Patterns!S4*$D$4</f>
        <v>0</v>
      </c>
      <c r="V12" s="6">
        <f>+Patterns!T4*$D$4</f>
        <v>0</v>
      </c>
      <c r="W12" s="6">
        <f>+Patterns!U4*$D$4</f>
        <v>200</v>
      </c>
      <c r="X12" s="6">
        <f>+Patterns!V4*$D$4</f>
        <v>200</v>
      </c>
      <c r="Y12" s="6">
        <f>+Patterns!W4*$D$4</f>
        <v>200</v>
      </c>
      <c r="Z12" s="6">
        <f>+Patterns!X4*$D$4</f>
        <v>200</v>
      </c>
      <c r="AA12" s="6">
        <f>+Patterns!Y4*$D$4</f>
        <v>200</v>
      </c>
      <c r="AB12" s="6">
        <f>+Patterns!Z4*$D$4</f>
        <v>200</v>
      </c>
      <c r="AC12" s="9">
        <f t="shared" ref="AC12:AC35" si="1">SUM(E12:AB12)</f>
        <v>1600</v>
      </c>
    </row>
    <row r="13" spans="1:30">
      <c r="A13" s="7" t="s">
        <v>20</v>
      </c>
      <c r="B13" s="9">
        <f>SUMPRODUCT(E13:AB13,E$6:AB$6)</f>
        <v>0</v>
      </c>
      <c r="C13" s="12">
        <f>+Arrivals!C8*A$4</f>
        <v>150000</v>
      </c>
      <c r="D13" s="9">
        <f t="shared" ref="D13:D34" si="2">+B13+D12</f>
        <v>80000.000224105461</v>
      </c>
      <c r="E13" s="6">
        <f>+Patterns!C5*$D$4</f>
        <v>200</v>
      </c>
      <c r="F13" s="6">
        <f>+Patterns!D5*$D$4</f>
        <v>200</v>
      </c>
      <c r="G13" s="6">
        <f>+Patterns!E5*$D$4</f>
        <v>200</v>
      </c>
      <c r="H13" s="6">
        <f>+Patterns!F5*$D$4</f>
        <v>0</v>
      </c>
      <c r="I13" s="6">
        <f>+Patterns!G5*$D$4</f>
        <v>0</v>
      </c>
      <c r="J13" s="6">
        <f>+Patterns!H5*$D$4</f>
        <v>0</v>
      </c>
      <c r="K13" s="6">
        <f>+Patterns!I5*$D$4</f>
        <v>0</v>
      </c>
      <c r="L13" s="6">
        <f>+Patterns!J5*$D$4</f>
        <v>0</v>
      </c>
      <c r="M13" s="6">
        <f>+Patterns!K5*$D$4</f>
        <v>0</v>
      </c>
      <c r="N13" s="6">
        <f>+Patterns!L5*$D$4</f>
        <v>0</v>
      </c>
      <c r="O13" s="6">
        <f>+Patterns!M5*$D$4</f>
        <v>0</v>
      </c>
      <c r="P13" s="6">
        <f>+Patterns!N5*$D$4</f>
        <v>0</v>
      </c>
      <c r="Q13" s="6">
        <f>+Patterns!O5*$D$4</f>
        <v>0</v>
      </c>
      <c r="R13" s="6">
        <f>+Patterns!P5*$D$4</f>
        <v>0</v>
      </c>
      <c r="S13" s="6">
        <f>+Patterns!Q5*$D$4</f>
        <v>0</v>
      </c>
      <c r="T13" s="6">
        <f>+Patterns!R5*$D$4</f>
        <v>0</v>
      </c>
      <c r="U13" s="6">
        <f>+Patterns!S5*$D$4</f>
        <v>0</v>
      </c>
      <c r="V13" s="6">
        <f>+Patterns!T5*$D$4</f>
        <v>0</v>
      </c>
      <c r="W13" s="6">
        <f>+Patterns!U5*$D$4</f>
        <v>0</v>
      </c>
      <c r="X13" s="6">
        <f>+Patterns!V5*$D$4</f>
        <v>200</v>
      </c>
      <c r="Y13" s="6">
        <f>+Patterns!W5*$D$4</f>
        <v>200</v>
      </c>
      <c r="Z13" s="6">
        <f>+Patterns!X5*$D$4</f>
        <v>200</v>
      </c>
      <c r="AA13" s="6">
        <f>+Patterns!Y5*$D$4</f>
        <v>200</v>
      </c>
      <c r="AB13" s="6">
        <f>+Patterns!Z5*$D$4</f>
        <v>200</v>
      </c>
      <c r="AC13" s="9">
        <f t="shared" si="1"/>
        <v>1600</v>
      </c>
    </row>
    <row r="14" spans="1:30">
      <c r="A14" s="7" t="s">
        <v>21</v>
      </c>
      <c r="B14" s="9">
        <f>SUMPRODUCT(E14:AB14,E$6:AB$6)</f>
        <v>0</v>
      </c>
      <c r="C14" s="12">
        <f>+Arrivals!C9*A$4</f>
        <v>200000</v>
      </c>
      <c r="D14" s="9">
        <f t="shared" si="2"/>
        <v>80000.000224105461</v>
      </c>
      <c r="E14" s="6">
        <f>+Patterns!C6*$D$4</f>
        <v>200</v>
      </c>
      <c r="F14" s="6">
        <f>+Patterns!D6*$D$4</f>
        <v>200</v>
      </c>
      <c r="G14" s="6">
        <f>+Patterns!E6*$D$4</f>
        <v>200</v>
      </c>
      <c r="H14" s="6">
        <f>+Patterns!F6*$D$4</f>
        <v>200</v>
      </c>
      <c r="I14" s="6">
        <f>+Patterns!G6*$D$4</f>
        <v>0</v>
      </c>
      <c r="J14" s="6">
        <f>+Patterns!H6*$D$4</f>
        <v>0</v>
      </c>
      <c r="K14" s="6">
        <f>+Patterns!I6*$D$4</f>
        <v>0</v>
      </c>
      <c r="L14" s="6">
        <f>+Patterns!J6*$D$4</f>
        <v>0</v>
      </c>
      <c r="M14" s="6">
        <f>+Patterns!K6*$D$4</f>
        <v>0</v>
      </c>
      <c r="N14" s="6">
        <f>+Patterns!L6*$D$4</f>
        <v>0</v>
      </c>
      <c r="O14" s="6">
        <f>+Patterns!M6*$D$4</f>
        <v>0</v>
      </c>
      <c r="P14" s="6">
        <f>+Patterns!N6*$D$4</f>
        <v>0</v>
      </c>
      <c r="Q14" s="6">
        <f>+Patterns!O6*$D$4</f>
        <v>0</v>
      </c>
      <c r="R14" s="6">
        <f>+Patterns!P6*$D$4</f>
        <v>0</v>
      </c>
      <c r="S14" s="6">
        <f>+Patterns!Q6*$D$4</f>
        <v>0</v>
      </c>
      <c r="T14" s="6">
        <f>+Patterns!R6*$D$4</f>
        <v>0</v>
      </c>
      <c r="U14" s="6">
        <f>+Patterns!S6*$D$4</f>
        <v>0</v>
      </c>
      <c r="V14" s="6">
        <f>+Patterns!T6*$D$4</f>
        <v>0</v>
      </c>
      <c r="W14" s="6">
        <f>+Patterns!U6*$D$4</f>
        <v>0</v>
      </c>
      <c r="X14" s="6">
        <f>+Patterns!V6*$D$4</f>
        <v>0</v>
      </c>
      <c r="Y14" s="6">
        <f>+Patterns!W6*$D$4</f>
        <v>200</v>
      </c>
      <c r="Z14" s="6">
        <f>+Patterns!X6*$D$4</f>
        <v>200</v>
      </c>
      <c r="AA14" s="6">
        <f>+Patterns!Y6*$D$4</f>
        <v>200</v>
      </c>
      <c r="AB14" s="6">
        <f>+Patterns!Z6*$D$4</f>
        <v>200</v>
      </c>
      <c r="AC14" s="9">
        <f t="shared" si="1"/>
        <v>1600</v>
      </c>
    </row>
    <row r="15" spans="1:30">
      <c r="A15" s="7" t="s">
        <v>22</v>
      </c>
      <c r="B15" s="9">
        <f t="shared" ref="B15:B34" si="3">SUMPRODUCT(E15:AB15,E$6:AB$6)</f>
        <v>0</v>
      </c>
      <c r="C15" s="12">
        <f>+Arrivals!C10*A$4</f>
        <v>250000</v>
      </c>
      <c r="D15" s="9">
        <f t="shared" si="2"/>
        <v>80000.000224105461</v>
      </c>
      <c r="E15" s="6">
        <f>+Patterns!C7*$D$4</f>
        <v>200</v>
      </c>
      <c r="F15" s="6">
        <f>+Patterns!D7*$D$4</f>
        <v>200</v>
      </c>
      <c r="G15" s="6">
        <f>+Patterns!E7*$D$4</f>
        <v>200</v>
      </c>
      <c r="H15" s="6">
        <f>+Patterns!F7*$D$4</f>
        <v>200</v>
      </c>
      <c r="I15" s="6">
        <f>+Patterns!G7*$D$4</f>
        <v>200</v>
      </c>
      <c r="J15" s="6">
        <f>+Patterns!H7*$D$4</f>
        <v>0</v>
      </c>
      <c r="K15" s="6">
        <f>+Patterns!I7*$D$4</f>
        <v>0</v>
      </c>
      <c r="L15" s="6">
        <f>+Patterns!J7*$D$4</f>
        <v>0</v>
      </c>
      <c r="M15" s="6">
        <f>+Patterns!K7*$D$4</f>
        <v>0</v>
      </c>
      <c r="N15" s="6">
        <f>+Patterns!L7*$D$4</f>
        <v>0</v>
      </c>
      <c r="O15" s="6">
        <f>+Patterns!M7*$D$4</f>
        <v>0</v>
      </c>
      <c r="P15" s="6">
        <f>+Patterns!N7*$D$4</f>
        <v>0</v>
      </c>
      <c r="Q15" s="6">
        <f>+Patterns!O7*$D$4</f>
        <v>0</v>
      </c>
      <c r="R15" s="6">
        <f>+Patterns!P7*$D$4</f>
        <v>0</v>
      </c>
      <c r="S15" s="6">
        <f>+Patterns!Q7*$D$4</f>
        <v>0</v>
      </c>
      <c r="T15" s="6">
        <f>+Patterns!R7*$D$4</f>
        <v>0</v>
      </c>
      <c r="U15" s="6">
        <f>+Patterns!S7*$D$4</f>
        <v>0</v>
      </c>
      <c r="V15" s="6">
        <f>+Patterns!T7*$D$4</f>
        <v>0</v>
      </c>
      <c r="W15" s="6">
        <f>+Patterns!U7*$D$4</f>
        <v>0</v>
      </c>
      <c r="X15" s="6">
        <f>+Patterns!V7*$D$4</f>
        <v>0</v>
      </c>
      <c r="Y15" s="6">
        <f>+Patterns!W7*$D$4</f>
        <v>0</v>
      </c>
      <c r="Z15" s="6">
        <f>+Patterns!X7*$D$4</f>
        <v>200</v>
      </c>
      <c r="AA15" s="6">
        <f>+Patterns!Y7*$D$4</f>
        <v>200</v>
      </c>
      <c r="AB15" s="6">
        <f>+Patterns!Z7*$D$4</f>
        <v>200</v>
      </c>
      <c r="AC15" s="9">
        <f t="shared" si="1"/>
        <v>1600</v>
      </c>
    </row>
    <row r="16" spans="1:30">
      <c r="A16" s="7" t="s">
        <v>23</v>
      </c>
      <c r="B16" s="9">
        <f t="shared" si="3"/>
        <v>0</v>
      </c>
      <c r="C16" s="12">
        <f>+Arrivals!C11*A$4</f>
        <v>300000</v>
      </c>
      <c r="D16" s="9">
        <f t="shared" si="2"/>
        <v>80000.000224105461</v>
      </c>
      <c r="E16" s="6">
        <f>+Patterns!C8*$D$4</f>
        <v>200</v>
      </c>
      <c r="F16" s="6">
        <f>+Patterns!D8*$D$4</f>
        <v>200</v>
      </c>
      <c r="G16" s="6">
        <f>+Patterns!E8*$D$4</f>
        <v>200</v>
      </c>
      <c r="H16" s="6">
        <f>+Patterns!F8*$D$4</f>
        <v>200</v>
      </c>
      <c r="I16" s="6">
        <f>+Patterns!G8*$D$4</f>
        <v>200</v>
      </c>
      <c r="J16" s="6">
        <f>+Patterns!H8*$D$4</f>
        <v>200</v>
      </c>
      <c r="K16" s="6">
        <f>+Patterns!I8*$D$4</f>
        <v>0</v>
      </c>
      <c r="L16" s="6">
        <f>+Patterns!J8*$D$4</f>
        <v>0</v>
      </c>
      <c r="M16" s="6">
        <f>+Patterns!K8*$D$4</f>
        <v>0</v>
      </c>
      <c r="N16" s="6">
        <f>+Patterns!L8*$D$4</f>
        <v>0</v>
      </c>
      <c r="O16" s="6">
        <f>+Patterns!M8*$D$4</f>
        <v>0</v>
      </c>
      <c r="P16" s="6">
        <f>+Patterns!N8*$D$4</f>
        <v>0</v>
      </c>
      <c r="Q16" s="6">
        <f>+Patterns!O8*$D$4</f>
        <v>0</v>
      </c>
      <c r="R16" s="6">
        <f>+Patterns!P8*$D$4</f>
        <v>0</v>
      </c>
      <c r="S16" s="6">
        <f>+Patterns!Q8*$D$4</f>
        <v>0</v>
      </c>
      <c r="T16" s="6">
        <f>+Patterns!R8*$D$4</f>
        <v>0</v>
      </c>
      <c r="U16" s="6">
        <f>+Patterns!S8*$D$4</f>
        <v>0</v>
      </c>
      <c r="V16" s="6">
        <f>+Patterns!T8*$D$4</f>
        <v>0</v>
      </c>
      <c r="W16" s="6">
        <f>+Patterns!U8*$D$4</f>
        <v>0</v>
      </c>
      <c r="X16" s="6">
        <f>+Patterns!V8*$D$4</f>
        <v>0</v>
      </c>
      <c r="Y16" s="6">
        <f>+Patterns!W8*$D$4</f>
        <v>0</v>
      </c>
      <c r="Z16" s="6">
        <f>+Patterns!X8*$D$4</f>
        <v>0</v>
      </c>
      <c r="AA16" s="6">
        <f>+Patterns!Y8*$D$4</f>
        <v>200</v>
      </c>
      <c r="AB16" s="6">
        <f>+Patterns!Z8*$D$4</f>
        <v>200</v>
      </c>
      <c r="AC16" s="9">
        <f t="shared" si="1"/>
        <v>1600</v>
      </c>
    </row>
    <row r="17" spans="1:29">
      <c r="A17" s="7" t="s">
        <v>24</v>
      </c>
      <c r="B17" s="9">
        <f t="shared" si="3"/>
        <v>119999.99995543392</v>
      </c>
      <c r="C17" s="12">
        <f>+Arrivals!C12*A$4</f>
        <v>350000.00000000006</v>
      </c>
      <c r="D17" s="9">
        <f t="shared" si="2"/>
        <v>200000.00017953938</v>
      </c>
      <c r="E17" s="6">
        <f>+Patterns!C9*$D$4</f>
        <v>200</v>
      </c>
      <c r="F17" s="6">
        <f>+Patterns!D9*$D$4</f>
        <v>200</v>
      </c>
      <c r="G17" s="6">
        <f>+Patterns!E9*$D$4</f>
        <v>200</v>
      </c>
      <c r="H17" s="6">
        <f>+Patterns!F9*$D$4</f>
        <v>200</v>
      </c>
      <c r="I17" s="6">
        <f>+Patterns!G9*$D$4</f>
        <v>200</v>
      </c>
      <c r="J17" s="6">
        <f>+Patterns!H9*$D$4</f>
        <v>200</v>
      </c>
      <c r="K17" s="6">
        <f>+Patterns!I9*$D$4</f>
        <v>200</v>
      </c>
      <c r="L17" s="6">
        <f>+Patterns!J9*$D$4</f>
        <v>0</v>
      </c>
      <c r="M17" s="6">
        <f>+Patterns!K9*$D$4</f>
        <v>0</v>
      </c>
      <c r="N17" s="6">
        <f>+Patterns!L9*$D$4</f>
        <v>0</v>
      </c>
      <c r="O17" s="6">
        <f>+Patterns!M9*$D$4</f>
        <v>0</v>
      </c>
      <c r="P17" s="6">
        <f>+Patterns!N9*$D$4</f>
        <v>0</v>
      </c>
      <c r="Q17" s="6">
        <f>+Patterns!O9*$D$4</f>
        <v>0</v>
      </c>
      <c r="R17" s="6">
        <f>+Patterns!P9*$D$4</f>
        <v>0</v>
      </c>
      <c r="S17" s="6">
        <f>+Patterns!Q9*$D$4</f>
        <v>0</v>
      </c>
      <c r="T17" s="6">
        <f>+Patterns!R9*$D$4</f>
        <v>0</v>
      </c>
      <c r="U17" s="6">
        <f>+Patterns!S9*$D$4</f>
        <v>0</v>
      </c>
      <c r="V17" s="6">
        <f>+Patterns!T9*$D$4</f>
        <v>0</v>
      </c>
      <c r="W17" s="6">
        <f>+Patterns!U9*$D$4</f>
        <v>0</v>
      </c>
      <c r="X17" s="6">
        <f>+Patterns!V9*$D$4</f>
        <v>0</v>
      </c>
      <c r="Y17" s="6">
        <f>+Patterns!W9*$D$4</f>
        <v>0</v>
      </c>
      <c r="Z17" s="6">
        <f>+Patterns!X9*$D$4</f>
        <v>0</v>
      </c>
      <c r="AA17" s="6">
        <f>+Patterns!Y9*$D$4</f>
        <v>0</v>
      </c>
      <c r="AB17" s="6">
        <f>+Patterns!Z9*$D$4</f>
        <v>200</v>
      </c>
      <c r="AC17" s="9">
        <f t="shared" si="1"/>
        <v>1600</v>
      </c>
    </row>
    <row r="18" spans="1:29">
      <c r="A18" s="7" t="s">
        <v>25</v>
      </c>
      <c r="B18" s="9">
        <f t="shared" si="3"/>
        <v>119999.99995543392</v>
      </c>
      <c r="C18" s="12">
        <f>+Arrivals!C13*A$4</f>
        <v>400000</v>
      </c>
      <c r="D18" s="9">
        <f t="shared" si="2"/>
        <v>320000.00013497332</v>
      </c>
      <c r="E18" s="6">
        <f>+Patterns!C10*$D$4</f>
        <v>200</v>
      </c>
      <c r="F18" s="6">
        <f>+Patterns!D10*$D$4</f>
        <v>200</v>
      </c>
      <c r="G18" s="6">
        <f>+Patterns!E10*$D$4</f>
        <v>200</v>
      </c>
      <c r="H18" s="6">
        <f>+Patterns!F10*$D$4</f>
        <v>200</v>
      </c>
      <c r="I18" s="6">
        <f>+Patterns!G10*$D$4</f>
        <v>200</v>
      </c>
      <c r="J18" s="6">
        <f>+Patterns!H10*$D$4</f>
        <v>200</v>
      </c>
      <c r="K18" s="6">
        <f>+Patterns!I10*$D$4</f>
        <v>200</v>
      </c>
      <c r="L18" s="6">
        <f>+Patterns!J10*$D$4</f>
        <v>200</v>
      </c>
      <c r="M18" s="6">
        <f>+Patterns!K10*$D$4</f>
        <v>0</v>
      </c>
      <c r="N18" s="6">
        <f>+Patterns!L10*$D$4</f>
        <v>0</v>
      </c>
      <c r="O18" s="6">
        <f>+Patterns!M10*$D$4</f>
        <v>0</v>
      </c>
      <c r="P18" s="6">
        <f>+Patterns!N10*$D$4</f>
        <v>0</v>
      </c>
      <c r="Q18" s="6">
        <f>+Patterns!O10*$D$4</f>
        <v>0</v>
      </c>
      <c r="R18" s="6">
        <f>+Patterns!P10*$D$4</f>
        <v>0</v>
      </c>
      <c r="S18" s="6">
        <f>+Patterns!Q10*$D$4</f>
        <v>0</v>
      </c>
      <c r="T18" s="6">
        <f>+Patterns!R10*$D$4</f>
        <v>0</v>
      </c>
      <c r="U18" s="6">
        <f>+Patterns!S10*$D$4</f>
        <v>0</v>
      </c>
      <c r="V18" s="6">
        <f>+Patterns!T10*$D$4</f>
        <v>0</v>
      </c>
      <c r="W18" s="6">
        <f>+Patterns!U10*$D$4</f>
        <v>0</v>
      </c>
      <c r="X18" s="6">
        <f>+Patterns!V10*$D$4</f>
        <v>0</v>
      </c>
      <c r="Y18" s="6">
        <f>+Patterns!W10*$D$4</f>
        <v>0</v>
      </c>
      <c r="Z18" s="6">
        <f>+Patterns!X10*$D$4</f>
        <v>0</v>
      </c>
      <c r="AA18" s="6">
        <f>+Patterns!Y10*$D$4</f>
        <v>0</v>
      </c>
      <c r="AB18" s="6">
        <f>+Patterns!Z10*$D$4</f>
        <v>0</v>
      </c>
      <c r="AC18" s="9">
        <f t="shared" si="1"/>
        <v>1600</v>
      </c>
    </row>
    <row r="19" spans="1:29">
      <c r="A19" s="7" t="s">
        <v>26</v>
      </c>
      <c r="B19" s="9">
        <f t="shared" si="3"/>
        <v>119999.99995543392</v>
      </c>
      <c r="C19" s="12">
        <f>+Arrivals!C14*A$4</f>
        <v>500000</v>
      </c>
      <c r="D19" s="9">
        <f t="shared" si="2"/>
        <v>440000.00009040721</v>
      </c>
      <c r="E19" s="6">
        <f>+Patterns!C11*$D$4</f>
        <v>0</v>
      </c>
      <c r="F19" s="6">
        <f>+Patterns!D11*$D$4</f>
        <v>200</v>
      </c>
      <c r="G19" s="6">
        <f>+Patterns!E11*$D$4</f>
        <v>200</v>
      </c>
      <c r="H19" s="6">
        <f>+Patterns!F11*$D$4</f>
        <v>200</v>
      </c>
      <c r="I19" s="6">
        <f>+Patterns!G11*$D$4</f>
        <v>200</v>
      </c>
      <c r="J19" s="6">
        <f>+Patterns!H11*$D$4</f>
        <v>200</v>
      </c>
      <c r="K19" s="6">
        <f>+Patterns!I11*$D$4</f>
        <v>200</v>
      </c>
      <c r="L19" s="6">
        <f>+Patterns!J11*$D$4</f>
        <v>200</v>
      </c>
      <c r="M19" s="6">
        <f>+Patterns!K11*$D$4</f>
        <v>200</v>
      </c>
      <c r="N19" s="6">
        <f>+Patterns!L11*$D$4</f>
        <v>0</v>
      </c>
      <c r="O19" s="6">
        <f>+Patterns!M11*$D$4</f>
        <v>0</v>
      </c>
      <c r="P19" s="6">
        <f>+Patterns!N11*$D$4</f>
        <v>0</v>
      </c>
      <c r="Q19" s="6">
        <f>+Patterns!O11*$D$4</f>
        <v>0</v>
      </c>
      <c r="R19" s="6">
        <f>+Patterns!P11*$D$4</f>
        <v>0</v>
      </c>
      <c r="S19" s="6">
        <f>+Patterns!Q11*$D$4</f>
        <v>0</v>
      </c>
      <c r="T19" s="6">
        <f>+Patterns!R11*$D$4</f>
        <v>0</v>
      </c>
      <c r="U19" s="6">
        <f>+Patterns!S11*$D$4</f>
        <v>0</v>
      </c>
      <c r="V19" s="6">
        <f>+Patterns!T11*$D$4</f>
        <v>0</v>
      </c>
      <c r="W19" s="6">
        <f>+Patterns!U11*$D$4</f>
        <v>0</v>
      </c>
      <c r="X19" s="6">
        <f>+Patterns!V11*$D$4</f>
        <v>0</v>
      </c>
      <c r="Y19" s="6">
        <f>+Patterns!W11*$D$4</f>
        <v>0</v>
      </c>
      <c r="Z19" s="6">
        <f>+Patterns!X11*$D$4</f>
        <v>0</v>
      </c>
      <c r="AA19" s="6">
        <f>+Patterns!Y11*$D$4</f>
        <v>0</v>
      </c>
      <c r="AB19" s="6">
        <f>+Patterns!Z11*$D$4</f>
        <v>0</v>
      </c>
      <c r="AC19" s="9">
        <f t="shared" si="1"/>
        <v>1600</v>
      </c>
    </row>
    <row r="20" spans="1:29">
      <c r="A20" s="7" t="s">
        <v>27</v>
      </c>
      <c r="B20" s="9">
        <f t="shared" si="3"/>
        <v>119999.99995543392</v>
      </c>
      <c r="C20" s="12">
        <f>+Arrivals!C15*A$4</f>
        <v>600000</v>
      </c>
      <c r="D20" s="9">
        <f t="shared" si="2"/>
        <v>560000.00004584109</v>
      </c>
      <c r="E20" s="6">
        <f>+Patterns!C12*$D$4</f>
        <v>0</v>
      </c>
      <c r="F20" s="6">
        <f>+Patterns!D12*$D$4</f>
        <v>0</v>
      </c>
      <c r="G20" s="6">
        <f>+Patterns!E12*$D$4</f>
        <v>200</v>
      </c>
      <c r="H20" s="6">
        <f>+Patterns!F12*$D$4</f>
        <v>200</v>
      </c>
      <c r="I20" s="6">
        <f>+Patterns!G12*$D$4</f>
        <v>200</v>
      </c>
      <c r="J20" s="6">
        <f>+Patterns!H12*$D$4</f>
        <v>200</v>
      </c>
      <c r="K20" s="6">
        <f>+Patterns!I12*$D$4</f>
        <v>200</v>
      </c>
      <c r="L20" s="6">
        <f>+Patterns!J12*$D$4</f>
        <v>200</v>
      </c>
      <c r="M20" s="6">
        <f>+Patterns!K12*$D$4</f>
        <v>200</v>
      </c>
      <c r="N20" s="6">
        <f>+Patterns!L12*$D$4</f>
        <v>200</v>
      </c>
      <c r="O20" s="6">
        <f>+Patterns!M12*$D$4</f>
        <v>0</v>
      </c>
      <c r="P20" s="6">
        <f>+Patterns!N12*$D$4</f>
        <v>0</v>
      </c>
      <c r="Q20" s="6">
        <f>+Patterns!O12*$D$4</f>
        <v>0</v>
      </c>
      <c r="R20" s="6">
        <f>+Patterns!P12*$D$4</f>
        <v>0</v>
      </c>
      <c r="S20" s="6">
        <f>+Patterns!Q12*$D$4</f>
        <v>0</v>
      </c>
      <c r="T20" s="6">
        <f>+Patterns!R12*$D$4</f>
        <v>0</v>
      </c>
      <c r="U20" s="6">
        <f>+Patterns!S12*$D$4</f>
        <v>0</v>
      </c>
      <c r="V20" s="6">
        <f>+Patterns!T12*$D$4</f>
        <v>0</v>
      </c>
      <c r="W20" s="6">
        <f>+Patterns!U12*$D$4</f>
        <v>0</v>
      </c>
      <c r="X20" s="6">
        <f>+Patterns!V12*$D$4</f>
        <v>0</v>
      </c>
      <c r="Y20" s="6">
        <f>+Patterns!W12*$D$4</f>
        <v>0</v>
      </c>
      <c r="Z20" s="6">
        <f>+Patterns!X12*$D$4</f>
        <v>0</v>
      </c>
      <c r="AA20" s="6">
        <f>+Patterns!Y12*$D$4</f>
        <v>0</v>
      </c>
      <c r="AB20" s="6">
        <f>+Patterns!Z12*$D$4</f>
        <v>0</v>
      </c>
      <c r="AC20" s="9">
        <f t="shared" si="1"/>
        <v>1600</v>
      </c>
    </row>
    <row r="21" spans="1:29">
      <c r="A21" s="7" t="s">
        <v>28</v>
      </c>
      <c r="B21" s="9">
        <f t="shared" si="3"/>
        <v>119999.99995543392</v>
      </c>
      <c r="C21" s="12">
        <f>+Arrivals!C16*A$4</f>
        <v>700000.00000000012</v>
      </c>
      <c r="D21" s="9">
        <f t="shared" si="2"/>
        <v>680000.00000127498</v>
      </c>
      <c r="E21" s="6">
        <f>+Patterns!C13*$D$4</f>
        <v>0</v>
      </c>
      <c r="F21" s="6">
        <f>+Patterns!D13*$D$4</f>
        <v>0</v>
      </c>
      <c r="G21" s="6">
        <f>+Patterns!E13*$D$4</f>
        <v>0</v>
      </c>
      <c r="H21" s="6">
        <f>+Patterns!F13*$D$4</f>
        <v>200</v>
      </c>
      <c r="I21" s="6">
        <f>+Patterns!G13*$D$4</f>
        <v>200</v>
      </c>
      <c r="J21" s="6">
        <f>+Patterns!H13*$D$4</f>
        <v>200</v>
      </c>
      <c r="K21" s="6">
        <f>+Patterns!I13*$D$4</f>
        <v>200</v>
      </c>
      <c r="L21" s="6">
        <f>+Patterns!J13*$D$4</f>
        <v>200</v>
      </c>
      <c r="M21" s="6">
        <f>+Patterns!K13*$D$4</f>
        <v>200</v>
      </c>
      <c r="N21" s="6">
        <f>+Patterns!L13*$D$4</f>
        <v>200</v>
      </c>
      <c r="O21" s="6">
        <f>+Patterns!M13*$D$4</f>
        <v>200</v>
      </c>
      <c r="P21" s="6">
        <f>+Patterns!N13*$D$4</f>
        <v>0</v>
      </c>
      <c r="Q21" s="6">
        <f>+Patterns!O13*$D$4</f>
        <v>0</v>
      </c>
      <c r="R21" s="6">
        <f>+Patterns!P13*$D$4</f>
        <v>0</v>
      </c>
      <c r="S21" s="6">
        <f>+Patterns!Q13*$D$4</f>
        <v>0</v>
      </c>
      <c r="T21" s="6">
        <f>+Patterns!R13*$D$4</f>
        <v>0</v>
      </c>
      <c r="U21" s="6">
        <f>+Patterns!S13*$D$4</f>
        <v>0</v>
      </c>
      <c r="V21" s="6">
        <f>+Patterns!T13*$D$4</f>
        <v>0</v>
      </c>
      <c r="W21" s="6">
        <f>+Patterns!U13*$D$4</f>
        <v>0</v>
      </c>
      <c r="X21" s="6">
        <f>+Patterns!V13*$D$4</f>
        <v>0</v>
      </c>
      <c r="Y21" s="6">
        <f>+Patterns!W13*$D$4</f>
        <v>0</v>
      </c>
      <c r="Z21" s="6">
        <f>+Patterns!X13*$D$4</f>
        <v>0</v>
      </c>
      <c r="AA21" s="6">
        <f>+Patterns!Y13*$D$4</f>
        <v>0</v>
      </c>
      <c r="AB21" s="6">
        <f>+Patterns!Z13*$D$4</f>
        <v>0</v>
      </c>
      <c r="AC21" s="9">
        <f t="shared" si="1"/>
        <v>1600</v>
      </c>
    </row>
    <row r="22" spans="1:29">
      <c r="A22" s="7" t="s">
        <v>29</v>
      </c>
      <c r="B22" s="9">
        <f t="shared" si="3"/>
        <v>119999.99995543392</v>
      </c>
      <c r="C22" s="12">
        <f>+Arrivals!C17*A$4</f>
        <v>800000</v>
      </c>
      <c r="D22" s="9">
        <f t="shared" si="2"/>
        <v>799999.99995670887</v>
      </c>
      <c r="E22" s="6">
        <f>+Patterns!C14*$D$4</f>
        <v>0</v>
      </c>
      <c r="F22" s="6">
        <f>+Patterns!D14*$D$4</f>
        <v>0</v>
      </c>
      <c r="G22" s="6">
        <f>+Patterns!E14*$D$4</f>
        <v>0</v>
      </c>
      <c r="H22" s="6">
        <f>+Patterns!F14*$D$4</f>
        <v>0</v>
      </c>
      <c r="I22" s="6">
        <f>+Patterns!G14*$D$4</f>
        <v>200</v>
      </c>
      <c r="J22" s="6">
        <f>+Patterns!H14*$D$4</f>
        <v>200</v>
      </c>
      <c r="K22" s="6">
        <f>+Patterns!I14*$D$4</f>
        <v>200</v>
      </c>
      <c r="L22" s="6">
        <f>+Patterns!J14*$D$4</f>
        <v>200</v>
      </c>
      <c r="M22" s="6">
        <f>+Patterns!K14*$D$4</f>
        <v>200</v>
      </c>
      <c r="N22" s="6">
        <f>+Patterns!L14*$D$4</f>
        <v>200</v>
      </c>
      <c r="O22" s="6">
        <f>+Patterns!M14*$D$4</f>
        <v>200</v>
      </c>
      <c r="P22" s="6">
        <f>+Patterns!N14*$D$4</f>
        <v>200</v>
      </c>
      <c r="Q22" s="6">
        <f>+Patterns!O14*$D$4</f>
        <v>0</v>
      </c>
      <c r="R22" s="6">
        <f>+Patterns!P14*$D$4</f>
        <v>0</v>
      </c>
      <c r="S22" s="6">
        <f>+Patterns!Q14*$D$4</f>
        <v>0</v>
      </c>
      <c r="T22" s="6">
        <f>+Patterns!R14*$D$4</f>
        <v>0</v>
      </c>
      <c r="U22" s="6">
        <f>+Patterns!S14*$D$4</f>
        <v>0</v>
      </c>
      <c r="V22" s="6">
        <f>+Patterns!T14*$D$4</f>
        <v>0</v>
      </c>
      <c r="W22" s="6">
        <f>+Patterns!U14*$D$4</f>
        <v>0</v>
      </c>
      <c r="X22" s="6">
        <f>+Patterns!V14*$D$4</f>
        <v>0</v>
      </c>
      <c r="Y22" s="6">
        <f>+Patterns!W14*$D$4</f>
        <v>0</v>
      </c>
      <c r="Z22" s="6">
        <f>+Patterns!X14*$D$4</f>
        <v>0</v>
      </c>
      <c r="AA22" s="6">
        <f>+Patterns!Y14*$D$4</f>
        <v>0</v>
      </c>
      <c r="AB22" s="6">
        <f>+Patterns!Z14*$D$4</f>
        <v>0</v>
      </c>
      <c r="AC22" s="9">
        <f t="shared" si="1"/>
        <v>1600</v>
      </c>
    </row>
    <row r="23" spans="1:29">
      <c r="A23" s="7" t="s">
        <v>30</v>
      </c>
      <c r="B23" s="9">
        <f t="shared" si="3"/>
        <v>200000.00002764657</v>
      </c>
      <c r="C23" s="12">
        <f>+Arrivals!C18*A$4</f>
        <v>1000000</v>
      </c>
      <c r="D23" s="9">
        <f t="shared" si="2"/>
        <v>999999.99998435541</v>
      </c>
      <c r="E23" s="6">
        <f>+Patterns!C15*$D$4</f>
        <v>0</v>
      </c>
      <c r="F23" s="6">
        <f>+Patterns!D15*$D$4</f>
        <v>0</v>
      </c>
      <c r="G23" s="6">
        <f>+Patterns!E15*$D$4</f>
        <v>0</v>
      </c>
      <c r="H23" s="6">
        <f>+Patterns!F15*$D$4</f>
        <v>0</v>
      </c>
      <c r="I23" s="6">
        <f>+Patterns!G15*$D$4</f>
        <v>0</v>
      </c>
      <c r="J23" s="6">
        <f>+Patterns!H15*$D$4</f>
        <v>200</v>
      </c>
      <c r="K23" s="6">
        <f>+Patterns!I15*$D$4</f>
        <v>200</v>
      </c>
      <c r="L23" s="6">
        <f>+Patterns!J15*$D$4</f>
        <v>200</v>
      </c>
      <c r="M23" s="6">
        <f>+Patterns!K15*$D$4</f>
        <v>200</v>
      </c>
      <c r="N23" s="6">
        <f>+Patterns!L15*$D$4</f>
        <v>200</v>
      </c>
      <c r="O23" s="6">
        <f>+Patterns!M15*$D$4</f>
        <v>200</v>
      </c>
      <c r="P23" s="6">
        <f>+Patterns!N15*$D$4</f>
        <v>200</v>
      </c>
      <c r="Q23" s="6">
        <f>+Patterns!O15*$D$4</f>
        <v>200</v>
      </c>
      <c r="R23" s="6">
        <f>+Patterns!P15*$D$4</f>
        <v>0</v>
      </c>
      <c r="S23" s="6">
        <f>+Patterns!Q15*$D$4</f>
        <v>0</v>
      </c>
      <c r="T23" s="6">
        <f>+Patterns!R15*$D$4</f>
        <v>0</v>
      </c>
      <c r="U23" s="6">
        <f>+Patterns!S15*$D$4</f>
        <v>0</v>
      </c>
      <c r="V23" s="6">
        <f>+Patterns!T15*$D$4</f>
        <v>0</v>
      </c>
      <c r="W23" s="6">
        <f>+Patterns!U15*$D$4</f>
        <v>0</v>
      </c>
      <c r="X23" s="6">
        <f>+Patterns!V15*$D$4</f>
        <v>0</v>
      </c>
      <c r="Y23" s="6">
        <f>+Patterns!W15*$D$4</f>
        <v>0</v>
      </c>
      <c r="Z23" s="6">
        <f>+Patterns!X15*$D$4</f>
        <v>0</v>
      </c>
      <c r="AA23" s="6">
        <f>+Patterns!Y15*$D$4</f>
        <v>0</v>
      </c>
      <c r="AB23" s="6">
        <f>+Patterns!Z15*$D$4</f>
        <v>0</v>
      </c>
      <c r="AC23" s="9">
        <f t="shared" si="1"/>
        <v>1600</v>
      </c>
    </row>
    <row r="24" spans="1:29">
      <c r="A24" s="7" t="s">
        <v>31</v>
      </c>
      <c r="B24" s="9">
        <f t="shared" si="3"/>
        <v>586666.66664397751</v>
      </c>
      <c r="C24" s="12">
        <f>+Arrivals!C19*A$4</f>
        <v>1600000</v>
      </c>
      <c r="D24" s="9">
        <f t="shared" si="2"/>
        <v>1586666.6666283328</v>
      </c>
      <c r="E24" s="6">
        <f>+Patterns!C16*$D$4</f>
        <v>0</v>
      </c>
      <c r="F24" s="6">
        <f>+Patterns!D16*$D$4</f>
        <v>0</v>
      </c>
      <c r="G24" s="6">
        <f>+Patterns!E16*$D$4</f>
        <v>0</v>
      </c>
      <c r="H24" s="6">
        <f>+Patterns!F16*$D$4</f>
        <v>0</v>
      </c>
      <c r="I24" s="6">
        <f>+Patterns!G16*$D$4</f>
        <v>0</v>
      </c>
      <c r="J24" s="6">
        <f>+Patterns!H16*$D$4</f>
        <v>0</v>
      </c>
      <c r="K24" s="6">
        <f>+Patterns!I16*$D$4</f>
        <v>200</v>
      </c>
      <c r="L24" s="6">
        <f>+Patterns!J16*$D$4</f>
        <v>200</v>
      </c>
      <c r="M24" s="6">
        <f>+Patterns!K16*$D$4</f>
        <v>200</v>
      </c>
      <c r="N24" s="6">
        <f>+Patterns!L16*$D$4</f>
        <v>200</v>
      </c>
      <c r="O24" s="6">
        <f>+Patterns!M16*$D$4</f>
        <v>200</v>
      </c>
      <c r="P24" s="6">
        <f>+Patterns!N16*$D$4</f>
        <v>200</v>
      </c>
      <c r="Q24" s="6">
        <f>+Patterns!O16*$D$4</f>
        <v>200</v>
      </c>
      <c r="R24" s="6">
        <f>+Patterns!P16*$D$4</f>
        <v>200</v>
      </c>
      <c r="S24" s="6">
        <f>+Patterns!Q16*$D$4</f>
        <v>0</v>
      </c>
      <c r="T24" s="6">
        <f>+Patterns!R16*$D$4</f>
        <v>0</v>
      </c>
      <c r="U24" s="6">
        <f>+Patterns!S16*$D$4</f>
        <v>0</v>
      </c>
      <c r="V24" s="6">
        <f>+Patterns!T16*$D$4</f>
        <v>0</v>
      </c>
      <c r="W24" s="6">
        <f>+Patterns!U16*$D$4</f>
        <v>0</v>
      </c>
      <c r="X24" s="6">
        <f>+Patterns!V16*$D$4</f>
        <v>0</v>
      </c>
      <c r="Y24" s="6">
        <f>+Patterns!W16*$D$4</f>
        <v>0</v>
      </c>
      <c r="Z24" s="6">
        <f>+Patterns!X16*$D$4</f>
        <v>0</v>
      </c>
      <c r="AA24" s="6">
        <f>+Patterns!Y16*$D$4</f>
        <v>0</v>
      </c>
      <c r="AB24" s="6">
        <f>+Patterns!Z16*$D$4</f>
        <v>0</v>
      </c>
      <c r="AC24" s="9">
        <f t="shared" si="1"/>
        <v>1600</v>
      </c>
    </row>
    <row r="25" spans="1:29">
      <c r="A25" s="7" t="s">
        <v>32</v>
      </c>
      <c r="B25" s="9">
        <f t="shared" si="3"/>
        <v>466666.66668854357</v>
      </c>
      <c r="C25" s="12">
        <f>+Arrivals!C20*A$4</f>
        <v>2200000</v>
      </c>
      <c r="D25" s="9">
        <f t="shared" si="2"/>
        <v>2053333.3333168763</v>
      </c>
      <c r="E25" s="6">
        <f>+Patterns!C17*$D$4</f>
        <v>0</v>
      </c>
      <c r="F25" s="6">
        <f>+Patterns!D17*$D$4</f>
        <v>0</v>
      </c>
      <c r="G25" s="6">
        <f>+Patterns!E17*$D$4</f>
        <v>0</v>
      </c>
      <c r="H25" s="6">
        <f>+Patterns!F17*$D$4</f>
        <v>0</v>
      </c>
      <c r="I25" s="6">
        <f>+Patterns!G17*$D$4</f>
        <v>0</v>
      </c>
      <c r="J25" s="6">
        <f>+Patterns!H17*$D$4</f>
        <v>0</v>
      </c>
      <c r="K25" s="6">
        <f>+Patterns!I17*$D$4</f>
        <v>0</v>
      </c>
      <c r="L25" s="6">
        <f>+Patterns!J17*$D$4</f>
        <v>200</v>
      </c>
      <c r="M25" s="6">
        <f>+Patterns!K17*$D$4</f>
        <v>200</v>
      </c>
      <c r="N25" s="6">
        <f>+Patterns!L17*$D$4</f>
        <v>200</v>
      </c>
      <c r="O25" s="6">
        <f>+Patterns!M17*$D$4</f>
        <v>200</v>
      </c>
      <c r="P25" s="6">
        <f>+Patterns!N17*$D$4</f>
        <v>200</v>
      </c>
      <c r="Q25" s="6">
        <f>+Patterns!O17*$D$4</f>
        <v>200</v>
      </c>
      <c r="R25" s="6">
        <f>+Patterns!P17*$D$4</f>
        <v>200</v>
      </c>
      <c r="S25" s="6">
        <f>+Patterns!Q17*$D$4</f>
        <v>200</v>
      </c>
      <c r="T25" s="6">
        <f>+Patterns!R17*$D$4</f>
        <v>0</v>
      </c>
      <c r="U25" s="6">
        <f>+Patterns!S17*$D$4</f>
        <v>0</v>
      </c>
      <c r="V25" s="6">
        <f>+Patterns!T17*$D$4</f>
        <v>0</v>
      </c>
      <c r="W25" s="6">
        <f>+Patterns!U17*$D$4</f>
        <v>0</v>
      </c>
      <c r="X25" s="6">
        <f>+Patterns!V17*$D$4</f>
        <v>0</v>
      </c>
      <c r="Y25" s="6">
        <f>+Patterns!W17*$D$4</f>
        <v>0</v>
      </c>
      <c r="Z25" s="6">
        <f>+Patterns!X17*$D$4</f>
        <v>0</v>
      </c>
      <c r="AA25" s="6">
        <f>+Patterns!Y17*$D$4</f>
        <v>0</v>
      </c>
      <c r="AB25" s="6">
        <f>+Patterns!Z17*$D$4</f>
        <v>0</v>
      </c>
      <c r="AC25" s="9">
        <f t="shared" si="1"/>
        <v>1600</v>
      </c>
    </row>
    <row r="26" spans="1:29">
      <c r="A26" s="7" t="s">
        <v>33</v>
      </c>
      <c r="B26" s="9">
        <f t="shared" si="3"/>
        <v>466666.66668854357</v>
      </c>
      <c r="C26" s="12">
        <f>+Arrivals!C21*A$4</f>
        <v>2800000.0000000005</v>
      </c>
      <c r="D26" s="9">
        <f t="shared" si="2"/>
        <v>2520000.0000054198</v>
      </c>
      <c r="E26" s="6">
        <f>+Patterns!C18*$D$4</f>
        <v>0</v>
      </c>
      <c r="F26" s="6">
        <f>+Patterns!D18*$D$4</f>
        <v>0</v>
      </c>
      <c r="G26" s="6">
        <f>+Patterns!E18*$D$4</f>
        <v>0</v>
      </c>
      <c r="H26" s="6">
        <f>+Patterns!F18*$D$4</f>
        <v>0</v>
      </c>
      <c r="I26" s="6">
        <f>+Patterns!G18*$D$4</f>
        <v>0</v>
      </c>
      <c r="J26" s="6">
        <f>+Patterns!H18*$D$4</f>
        <v>0</v>
      </c>
      <c r="K26" s="6">
        <f>+Patterns!I18*$D$4</f>
        <v>0</v>
      </c>
      <c r="L26" s="6">
        <f>+Patterns!J18*$D$4</f>
        <v>0</v>
      </c>
      <c r="M26" s="6">
        <f>+Patterns!K18*$D$4</f>
        <v>200</v>
      </c>
      <c r="N26" s="6">
        <f>+Patterns!L18*$D$4</f>
        <v>200</v>
      </c>
      <c r="O26" s="6">
        <f>+Patterns!M18*$D$4</f>
        <v>200</v>
      </c>
      <c r="P26" s="6">
        <f>+Patterns!N18*$D$4</f>
        <v>200</v>
      </c>
      <c r="Q26" s="6">
        <f>+Patterns!O18*$D$4</f>
        <v>200</v>
      </c>
      <c r="R26" s="6">
        <f>+Patterns!P18*$D$4</f>
        <v>200</v>
      </c>
      <c r="S26" s="6">
        <f>+Patterns!Q18*$D$4</f>
        <v>200</v>
      </c>
      <c r="T26" s="6">
        <f>+Patterns!R18*$D$4</f>
        <v>200</v>
      </c>
      <c r="U26" s="6">
        <f>+Patterns!S18*$D$4</f>
        <v>0</v>
      </c>
      <c r="V26" s="6">
        <f>+Patterns!T18*$D$4</f>
        <v>0</v>
      </c>
      <c r="W26" s="6">
        <f>+Patterns!U18*$D$4</f>
        <v>0</v>
      </c>
      <c r="X26" s="6">
        <f>+Patterns!V18*$D$4</f>
        <v>0</v>
      </c>
      <c r="Y26" s="6">
        <f>+Patterns!W18*$D$4</f>
        <v>0</v>
      </c>
      <c r="Z26" s="6">
        <f>+Patterns!X18*$D$4</f>
        <v>0</v>
      </c>
      <c r="AA26" s="6">
        <f>+Patterns!Y18*$D$4</f>
        <v>0</v>
      </c>
      <c r="AB26" s="6">
        <f>+Patterns!Z18*$D$4</f>
        <v>0</v>
      </c>
      <c r="AC26" s="9">
        <f t="shared" si="1"/>
        <v>1600</v>
      </c>
    </row>
    <row r="27" spans="1:29">
      <c r="A27" s="7" t="s">
        <v>34</v>
      </c>
      <c r="B27" s="9">
        <f t="shared" si="3"/>
        <v>1079999.9999333059</v>
      </c>
      <c r="C27" s="12">
        <f>+Arrivals!C22*A$4</f>
        <v>3600000</v>
      </c>
      <c r="D27" s="9">
        <f t="shared" si="2"/>
        <v>3599999.9999387255</v>
      </c>
      <c r="E27" s="6">
        <f>+Patterns!C19*$D$4</f>
        <v>0</v>
      </c>
      <c r="F27" s="6">
        <f>+Patterns!D19*$D$4</f>
        <v>0</v>
      </c>
      <c r="G27" s="6">
        <f>+Patterns!E19*$D$4</f>
        <v>0</v>
      </c>
      <c r="H27" s="6">
        <f>+Patterns!F19*$D$4</f>
        <v>0</v>
      </c>
      <c r="I27" s="6">
        <f>+Patterns!G19*$D$4</f>
        <v>0</v>
      </c>
      <c r="J27" s="6">
        <f>+Patterns!H19*$D$4</f>
        <v>0</v>
      </c>
      <c r="K27" s="6">
        <f>+Patterns!I19*$D$4</f>
        <v>0</v>
      </c>
      <c r="L27" s="6">
        <f>+Patterns!J19*$D$4</f>
        <v>0</v>
      </c>
      <c r="M27" s="6">
        <f>+Patterns!K19*$D$4</f>
        <v>0</v>
      </c>
      <c r="N27" s="6">
        <f>+Patterns!L19*$D$4</f>
        <v>200</v>
      </c>
      <c r="O27" s="6">
        <f>+Patterns!M19*$D$4</f>
        <v>200</v>
      </c>
      <c r="P27" s="6">
        <f>+Patterns!N19*$D$4</f>
        <v>200</v>
      </c>
      <c r="Q27" s="6">
        <f>+Patterns!O19*$D$4</f>
        <v>200</v>
      </c>
      <c r="R27" s="6">
        <f>+Patterns!P19*$D$4</f>
        <v>200</v>
      </c>
      <c r="S27" s="6">
        <f>+Patterns!Q19*$D$4</f>
        <v>200</v>
      </c>
      <c r="T27" s="6">
        <f>+Patterns!R19*$D$4</f>
        <v>200</v>
      </c>
      <c r="U27" s="6">
        <f>+Patterns!S19*$D$4</f>
        <v>200</v>
      </c>
      <c r="V27" s="6">
        <f>+Patterns!T19*$D$4</f>
        <v>0</v>
      </c>
      <c r="W27" s="6">
        <f>+Patterns!U19*$D$4</f>
        <v>0</v>
      </c>
      <c r="X27" s="6">
        <f>+Patterns!V19*$D$4</f>
        <v>0</v>
      </c>
      <c r="Y27" s="6">
        <f>+Patterns!W19*$D$4</f>
        <v>0</v>
      </c>
      <c r="Z27" s="6">
        <f>+Patterns!X19*$D$4</f>
        <v>0</v>
      </c>
      <c r="AA27" s="6">
        <f>+Patterns!Y19*$D$4</f>
        <v>0</v>
      </c>
      <c r="AB27" s="6">
        <f>+Patterns!Z19*$D$4</f>
        <v>0</v>
      </c>
      <c r="AC27" s="9">
        <f t="shared" si="1"/>
        <v>1600</v>
      </c>
    </row>
    <row r="28" spans="1:29">
      <c r="A28" s="7" t="s">
        <v>35</v>
      </c>
      <c r="B28" s="9">
        <f t="shared" si="3"/>
        <v>1099999.9997093375</v>
      </c>
      <c r="C28" s="12">
        <f>+Arrivals!C23*A$4</f>
        <v>4700000</v>
      </c>
      <c r="D28" s="9">
        <f t="shared" si="2"/>
        <v>4699999.9996480625</v>
      </c>
      <c r="E28" s="6">
        <f>+Patterns!C20*$D$4</f>
        <v>0</v>
      </c>
      <c r="F28" s="6">
        <f>+Patterns!D20*$D$4</f>
        <v>0</v>
      </c>
      <c r="G28" s="6">
        <f>+Patterns!E20*$D$4</f>
        <v>0</v>
      </c>
      <c r="H28" s="6">
        <f>+Patterns!F20*$D$4</f>
        <v>0</v>
      </c>
      <c r="I28" s="6">
        <f>+Patterns!G20*$D$4</f>
        <v>0</v>
      </c>
      <c r="J28" s="6">
        <f>+Patterns!H20*$D$4</f>
        <v>0</v>
      </c>
      <c r="K28" s="6">
        <f>+Patterns!I20*$D$4</f>
        <v>0</v>
      </c>
      <c r="L28" s="6">
        <f>+Patterns!J20*$D$4</f>
        <v>0</v>
      </c>
      <c r="M28" s="6">
        <f>+Patterns!K20*$D$4</f>
        <v>0</v>
      </c>
      <c r="N28" s="6">
        <f>+Patterns!L20*$D$4</f>
        <v>0</v>
      </c>
      <c r="O28" s="6">
        <f>+Patterns!M20*$D$4</f>
        <v>200</v>
      </c>
      <c r="P28" s="6">
        <f>+Patterns!N20*$D$4</f>
        <v>200</v>
      </c>
      <c r="Q28" s="6">
        <f>+Patterns!O20*$D$4</f>
        <v>200</v>
      </c>
      <c r="R28" s="6">
        <f>+Patterns!P20*$D$4</f>
        <v>200</v>
      </c>
      <c r="S28" s="6">
        <f>+Patterns!Q20*$D$4</f>
        <v>200</v>
      </c>
      <c r="T28" s="6">
        <f>+Patterns!R20*$D$4</f>
        <v>200</v>
      </c>
      <c r="U28" s="6">
        <f>+Patterns!S20*$D$4</f>
        <v>200</v>
      </c>
      <c r="V28" s="6">
        <f>+Patterns!T20*$D$4</f>
        <v>200</v>
      </c>
      <c r="W28" s="6">
        <f>+Patterns!U20*$D$4</f>
        <v>0</v>
      </c>
      <c r="X28" s="6">
        <f>+Patterns!V20*$D$4</f>
        <v>0</v>
      </c>
      <c r="Y28" s="6">
        <f>+Patterns!W20*$D$4</f>
        <v>0</v>
      </c>
      <c r="Z28" s="6">
        <f>+Patterns!X20*$D$4</f>
        <v>0</v>
      </c>
      <c r="AA28" s="6">
        <f>+Patterns!Y20*$D$4</f>
        <v>0</v>
      </c>
      <c r="AB28" s="6">
        <f>+Patterns!Z20*$D$4</f>
        <v>0</v>
      </c>
      <c r="AC28" s="9">
        <f t="shared" si="1"/>
        <v>1600</v>
      </c>
    </row>
    <row r="29" spans="1:29">
      <c r="A29" s="7" t="s">
        <v>36</v>
      </c>
      <c r="B29" s="9">
        <f t="shared" si="3"/>
        <v>1129999.9999333743</v>
      </c>
      <c r="C29" s="12">
        <f>+Arrivals!C24*A$4</f>
        <v>6000000</v>
      </c>
      <c r="D29" s="9">
        <f t="shared" si="2"/>
        <v>5829999.9995814366</v>
      </c>
      <c r="E29" s="6">
        <f>+Patterns!C21*$D$4</f>
        <v>0</v>
      </c>
      <c r="F29" s="6">
        <f>+Patterns!D21*$D$4</f>
        <v>0</v>
      </c>
      <c r="G29" s="6">
        <f>+Patterns!E21*$D$4</f>
        <v>0</v>
      </c>
      <c r="H29" s="6">
        <f>+Patterns!F21*$D$4</f>
        <v>0</v>
      </c>
      <c r="I29" s="6">
        <f>+Patterns!G21*$D$4</f>
        <v>0</v>
      </c>
      <c r="J29" s="6">
        <f>+Patterns!H21*$D$4</f>
        <v>0</v>
      </c>
      <c r="K29" s="6">
        <f>+Patterns!I21*$D$4</f>
        <v>0</v>
      </c>
      <c r="L29" s="6">
        <f>+Patterns!J21*$D$4</f>
        <v>0</v>
      </c>
      <c r="M29" s="6">
        <f>+Patterns!K21*$D$4</f>
        <v>0</v>
      </c>
      <c r="N29" s="6">
        <f>+Patterns!L21*$D$4</f>
        <v>0</v>
      </c>
      <c r="O29" s="6">
        <f>+Patterns!M21*$D$4</f>
        <v>0</v>
      </c>
      <c r="P29" s="6">
        <f>+Patterns!N21*$D$4</f>
        <v>200</v>
      </c>
      <c r="Q29" s="6">
        <f>+Patterns!O21*$D$4</f>
        <v>200</v>
      </c>
      <c r="R29" s="6">
        <f>+Patterns!P21*$D$4</f>
        <v>200</v>
      </c>
      <c r="S29" s="6">
        <f>+Patterns!Q21*$D$4</f>
        <v>200</v>
      </c>
      <c r="T29" s="6">
        <f>+Patterns!R21*$D$4</f>
        <v>200</v>
      </c>
      <c r="U29" s="6">
        <f>+Patterns!S21*$D$4</f>
        <v>200</v>
      </c>
      <c r="V29" s="6">
        <f>+Patterns!T21*$D$4</f>
        <v>200</v>
      </c>
      <c r="W29" s="6">
        <f>+Patterns!U21*$D$4</f>
        <v>200</v>
      </c>
      <c r="X29" s="6">
        <f>+Patterns!V21*$D$4</f>
        <v>0</v>
      </c>
      <c r="Y29" s="6">
        <f>+Patterns!W21*$D$4</f>
        <v>0</v>
      </c>
      <c r="Z29" s="6">
        <f>+Patterns!X21*$D$4</f>
        <v>0</v>
      </c>
      <c r="AA29" s="6">
        <f>+Patterns!Y21*$D$4</f>
        <v>0</v>
      </c>
      <c r="AB29" s="6">
        <f>+Patterns!Z21*$D$4</f>
        <v>0</v>
      </c>
      <c r="AC29" s="9">
        <f t="shared" si="1"/>
        <v>1600</v>
      </c>
    </row>
    <row r="30" spans="1:29">
      <c r="A30" s="7" t="s">
        <v>37</v>
      </c>
      <c r="B30" s="9">
        <f t="shared" si="3"/>
        <v>1129999.9999333743</v>
      </c>
      <c r="C30" s="12">
        <f>+Arrivals!C25*A$4</f>
        <v>7600000</v>
      </c>
      <c r="D30" s="9">
        <f t="shared" si="2"/>
        <v>6959999.9995148107</v>
      </c>
      <c r="E30" s="6">
        <f>+Patterns!C22*$D$4</f>
        <v>0</v>
      </c>
      <c r="F30" s="6">
        <f>+Patterns!D22*$D$4</f>
        <v>0</v>
      </c>
      <c r="G30" s="6">
        <f>+Patterns!E22*$D$4</f>
        <v>0</v>
      </c>
      <c r="H30" s="6">
        <f>+Patterns!F22*$D$4</f>
        <v>0</v>
      </c>
      <c r="I30" s="6">
        <f>+Patterns!G22*$D$4</f>
        <v>0</v>
      </c>
      <c r="J30" s="6">
        <f>+Patterns!H22*$D$4</f>
        <v>0</v>
      </c>
      <c r="K30" s="6">
        <f>+Patterns!I22*$D$4</f>
        <v>0</v>
      </c>
      <c r="L30" s="6">
        <f>+Patterns!J22*$D$4</f>
        <v>0</v>
      </c>
      <c r="M30" s="6">
        <f>+Patterns!K22*$D$4</f>
        <v>0</v>
      </c>
      <c r="N30" s="6">
        <f>+Patterns!L22*$D$4</f>
        <v>0</v>
      </c>
      <c r="O30" s="6">
        <f>+Patterns!M22*$D$4</f>
        <v>0</v>
      </c>
      <c r="P30" s="6">
        <f>+Patterns!N22*$D$4</f>
        <v>0</v>
      </c>
      <c r="Q30" s="6">
        <f>+Patterns!O22*$D$4</f>
        <v>200</v>
      </c>
      <c r="R30" s="6">
        <f>+Patterns!P22*$D$4</f>
        <v>200</v>
      </c>
      <c r="S30" s="6">
        <f>+Patterns!Q22*$D$4</f>
        <v>200</v>
      </c>
      <c r="T30" s="6">
        <f>+Patterns!R22*$D$4</f>
        <v>200</v>
      </c>
      <c r="U30" s="6">
        <f>+Patterns!S22*$D$4</f>
        <v>200</v>
      </c>
      <c r="V30" s="6">
        <f>+Patterns!T22*$D$4</f>
        <v>200</v>
      </c>
      <c r="W30" s="6">
        <f>+Patterns!U22*$D$4</f>
        <v>200</v>
      </c>
      <c r="X30" s="6">
        <f>+Patterns!V22*$D$4</f>
        <v>200</v>
      </c>
      <c r="Y30" s="6">
        <f>+Patterns!W22*$D$4</f>
        <v>0</v>
      </c>
      <c r="Z30" s="6">
        <f>+Patterns!X22*$D$4</f>
        <v>0</v>
      </c>
      <c r="AA30" s="6">
        <f>+Patterns!Y22*$D$4</f>
        <v>0</v>
      </c>
      <c r="AB30" s="6">
        <f>+Patterns!Z22*$D$4</f>
        <v>0</v>
      </c>
      <c r="AC30" s="9">
        <f t="shared" si="1"/>
        <v>1600</v>
      </c>
    </row>
    <row r="31" spans="1:29">
      <c r="A31" s="7" t="s">
        <v>38</v>
      </c>
      <c r="B31" s="9">
        <f t="shared" si="3"/>
        <v>1049999.9998611617</v>
      </c>
      <c r="C31" s="12">
        <f>+Arrivals!C26*A$4</f>
        <v>9000000</v>
      </c>
      <c r="D31" s="9">
        <f t="shared" si="2"/>
        <v>8009999.9993759729</v>
      </c>
      <c r="E31" s="6">
        <f>+Patterns!C23*$D$4</f>
        <v>0</v>
      </c>
      <c r="F31" s="6">
        <f>+Patterns!D23*$D$4</f>
        <v>0</v>
      </c>
      <c r="G31" s="6">
        <f>+Patterns!E23*$D$4</f>
        <v>0</v>
      </c>
      <c r="H31" s="6">
        <f>+Patterns!F23*$D$4</f>
        <v>0</v>
      </c>
      <c r="I31" s="6">
        <f>+Patterns!G23*$D$4</f>
        <v>0</v>
      </c>
      <c r="J31" s="6">
        <f>+Patterns!H23*$D$4</f>
        <v>0</v>
      </c>
      <c r="K31" s="6">
        <f>+Patterns!I23*$D$4</f>
        <v>0</v>
      </c>
      <c r="L31" s="6">
        <f>+Patterns!J23*$D$4</f>
        <v>0</v>
      </c>
      <c r="M31" s="6">
        <f>+Patterns!K23*$D$4</f>
        <v>0</v>
      </c>
      <c r="N31" s="6">
        <f>+Patterns!L23*$D$4</f>
        <v>0</v>
      </c>
      <c r="O31" s="6">
        <f>+Patterns!M23*$D$4</f>
        <v>0</v>
      </c>
      <c r="P31" s="6">
        <f>+Patterns!N23*$D$4</f>
        <v>0</v>
      </c>
      <c r="Q31" s="6">
        <f>+Patterns!O23*$D$4</f>
        <v>0</v>
      </c>
      <c r="R31" s="6">
        <f>+Patterns!P23*$D$4</f>
        <v>200</v>
      </c>
      <c r="S31" s="6">
        <f>+Patterns!Q23*$D$4</f>
        <v>200</v>
      </c>
      <c r="T31" s="6">
        <f>+Patterns!R23*$D$4</f>
        <v>200</v>
      </c>
      <c r="U31" s="6">
        <f>+Patterns!S23*$D$4</f>
        <v>200</v>
      </c>
      <c r="V31" s="6">
        <f>+Patterns!T23*$D$4</f>
        <v>200</v>
      </c>
      <c r="W31" s="6">
        <f>+Patterns!U23*$D$4</f>
        <v>200</v>
      </c>
      <c r="X31" s="6">
        <f>+Patterns!V23*$D$4</f>
        <v>200</v>
      </c>
      <c r="Y31" s="6">
        <f>+Patterns!W23*$D$4</f>
        <v>200</v>
      </c>
      <c r="Z31" s="6">
        <f>+Patterns!X23*$D$4</f>
        <v>0</v>
      </c>
      <c r="AA31" s="6">
        <f>+Patterns!Y23*$D$4</f>
        <v>0</v>
      </c>
      <c r="AB31" s="6">
        <f>+Patterns!Z23*$D$4</f>
        <v>0</v>
      </c>
      <c r="AC31" s="9">
        <f t="shared" si="1"/>
        <v>1600</v>
      </c>
    </row>
    <row r="32" spans="1:29">
      <c r="A32" s="7" t="s">
        <v>39</v>
      </c>
      <c r="B32" s="9">
        <f t="shared" si="3"/>
        <v>663333.33324483095</v>
      </c>
      <c r="C32" s="12">
        <f>+Arrivals!C27*A$4</f>
        <v>9400000</v>
      </c>
      <c r="D32" s="9">
        <f t="shared" si="2"/>
        <v>8673333.3326208033</v>
      </c>
      <c r="E32" s="6">
        <f>+Patterns!C24*$D$4</f>
        <v>0</v>
      </c>
      <c r="F32" s="6">
        <f>+Patterns!D24*$D$4</f>
        <v>0</v>
      </c>
      <c r="G32" s="6">
        <f>+Patterns!E24*$D$4</f>
        <v>0</v>
      </c>
      <c r="H32" s="6">
        <f>+Patterns!F24*$D$4</f>
        <v>0</v>
      </c>
      <c r="I32" s="6">
        <f>+Patterns!G24*$D$4</f>
        <v>0</v>
      </c>
      <c r="J32" s="6">
        <f>+Patterns!H24*$D$4</f>
        <v>0</v>
      </c>
      <c r="K32" s="6">
        <f>+Patterns!I24*$D$4</f>
        <v>0</v>
      </c>
      <c r="L32" s="6">
        <f>+Patterns!J24*$D$4</f>
        <v>0</v>
      </c>
      <c r="M32" s="6">
        <f>+Patterns!K24*$D$4</f>
        <v>0</v>
      </c>
      <c r="N32" s="6">
        <f>+Patterns!L24*$D$4</f>
        <v>0</v>
      </c>
      <c r="O32" s="6">
        <f>+Patterns!M24*$D$4</f>
        <v>0</v>
      </c>
      <c r="P32" s="6">
        <f>+Patterns!N24*$D$4</f>
        <v>0</v>
      </c>
      <c r="Q32" s="6">
        <f>+Patterns!O24*$D$4</f>
        <v>0</v>
      </c>
      <c r="R32" s="6">
        <f>+Patterns!P24*$D$4</f>
        <v>0</v>
      </c>
      <c r="S32" s="6">
        <f>+Patterns!Q24*$D$4</f>
        <v>200</v>
      </c>
      <c r="T32" s="6">
        <f>+Patterns!R24*$D$4</f>
        <v>200</v>
      </c>
      <c r="U32" s="6">
        <f>+Patterns!S24*$D$4</f>
        <v>200</v>
      </c>
      <c r="V32" s="6">
        <f>+Patterns!T24*$D$4</f>
        <v>200</v>
      </c>
      <c r="W32" s="6">
        <f>+Patterns!U24*$D$4</f>
        <v>200</v>
      </c>
      <c r="X32" s="6">
        <f>+Patterns!V24*$D$4</f>
        <v>200</v>
      </c>
      <c r="Y32" s="6">
        <f>+Patterns!W24*$D$4</f>
        <v>200</v>
      </c>
      <c r="Z32" s="6">
        <f>+Patterns!X24*$D$4</f>
        <v>200</v>
      </c>
      <c r="AA32" s="6">
        <f>+Patterns!Y24*$D$4</f>
        <v>0</v>
      </c>
      <c r="AB32" s="6">
        <f>+Patterns!Z24*$D$4</f>
        <v>0</v>
      </c>
      <c r="AC32" s="9">
        <f t="shared" si="1"/>
        <v>1600</v>
      </c>
    </row>
    <row r="33" spans="1:29">
      <c r="A33" s="7" t="s">
        <v>40</v>
      </c>
      <c r="B33" s="9">
        <f t="shared" si="3"/>
        <v>663333.33324483095</v>
      </c>
      <c r="C33" s="12">
        <f>+Arrivals!C28*A$4</f>
        <v>9900000</v>
      </c>
      <c r="D33" s="9">
        <f t="shared" si="2"/>
        <v>9336666.6658656336</v>
      </c>
      <c r="E33" s="6">
        <f>+Patterns!C25*$D$4</f>
        <v>0</v>
      </c>
      <c r="F33" s="6">
        <f>+Patterns!D25*$D$4</f>
        <v>0</v>
      </c>
      <c r="G33" s="6">
        <f>+Patterns!E25*$D$4</f>
        <v>0</v>
      </c>
      <c r="H33" s="6">
        <f>+Patterns!F25*$D$4</f>
        <v>0</v>
      </c>
      <c r="I33" s="6">
        <f>+Patterns!G25*$D$4</f>
        <v>0</v>
      </c>
      <c r="J33" s="6">
        <f>+Patterns!H25*$D$4</f>
        <v>0</v>
      </c>
      <c r="K33" s="6">
        <f>+Patterns!I25*$D$4</f>
        <v>0</v>
      </c>
      <c r="L33" s="6">
        <f>+Patterns!J25*$D$4</f>
        <v>0</v>
      </c>
      <c r="M33" s="6">
        <f>+Patterns!K25*$D$4</f>
        <v>0</v>
      </c>
      <c r="N33" s="6">
        <f>+Patterns!L25*$D$4</f>
        <v>0</v>
      </c>
      <c r="O33" s="6">
        <f>+Patterns!M25*$D$4</f>
        <v>0</v>
      </c>
      <c r="P33" s="6">
        <f>+Patterns!N25*$D$4</f>
        <v>0</v>
      </c>
      <c r="Q33" s="6">
        <f>+Patterns!O25*$D$4</f>
        <v>0</v>
      </c>
      <c r="R33" s="6">
        <f>+Patterns!P25*$D$4</f>
        <v>0</v>
      </c>
      <c r="S33" s="6">
        <f>+Patterns!Q25*$D$4</f>
        <v>0</v>
      </c>
      <c r="T33" s="6">
        <f>+Patterns!R25*$D$4</f>
        <v>200</v>
      </c>
      <c r="U33" s="6">
        <f>+Patterns!S25*$D$4</f>
        <v>200</v>
      </c>
      <c r="V33" s="6">
        <f>+Patterns!T25*$D$4</f>
        <v>200</v>
      </c>
      <c r="W33" s="6">
        <f>+Patterns!U25*$D$4</f>
        <v>200</v>
      </c>
      <c r="X33" s="6">
        <f>+Patterns!V25*$D$4</f>
        <v>200</v>
      </c>
      <c r="Y33" s="6">
        <f>+Patterns!W25*$D$4</f>
        <v>200</v>
      </c>
      <c r="Z33" s="6">
        <f>+Patterns!X25*$D$4</f>
        <v>200</v>
      </c>
      <c r="AA33" s="6">
        <f>+Patterns!Y25*$D$4</f>
        <v>200</v>
      </c>
      <c r="AB33" s="6">
        <f>+Patterns!Z25*$D$4</f>
        <v>0</v>
      </c>
      <c r="AC33" s="9">
        <f t="shared" si="1"/>
        <v>1600</v>
      </c>
    </row>
    <row r="34" spans="1:29">
      <c r="A34" s="7" t="s">
        <v>41</v>
      </c>
      <c r="B34" s="9">
        <f t="shared" si="3"/>
        <v>663333.33324483095</v>
      </c>
      <c r="C34" s="12">
        <f>+Arrivals!C29*A$4</f>
        <v>10000000</v>
      </c>
      <c r="D34" s="9">
        <f t="shared" si="2"/>
        <v>9999999.999110464</v>
      </c>
      <c r="E34" s="6">
        <f>+Patterns!C26*$D$4</f>
        <v>0</v>
      </c>
      <c r="F34" s="6">
        <f>+Patterns!D26*$D$4</f>
        <v>0</v>
      </c>
      <c r="G34" s="6">
        <f>+Patterns!E26*$D$4</f>
        <v>0</v>
      </c>
      <c r="H34" s="6">
        <f>+Patterns!F26*$D$4</f>
        <v>0</v>
      </c>
      <c r="I34" s="6">
        <f>+Patterns!G26*$D$4</f>
        <v>0</v>
      </c>
      <c r="J34" s="6">
        <f>+Patterns!H26*$D$4</f>
        <v>0</v>
      </c>
      <c r="K34" s="6">
        <f>+Patterns!I26*$D$4</f>
        <v>0</v>
      </c>
      <c r="L34" s="6">
        <f>+Patterns!J26*$D$4</f>
        <v>0</v>
      </c>
      <c r="M34" s="6">
        <f>+Patterns!K26*$D$4</f>
        <v>0</v>
      </c>
      <c r="N34" s="6">
        <f>+Patterns!L26*$D$4</f>
        <v>0</v>
      </c>
      <c r="O34" s="6">
        <f>+Patterns!M26*$D$4</f>
        <v>0</v>
      </c>
      <c r="P34" s="6">
        <f>+Patterns!N26*$D$4</f>
        <v>0</v>
      </c>
      <c r="Q34" s="6">
        <f>+Patterns!O26*$D$4</f>
        <v>0</v>
      </c>
      <c r="R34" s="6">
        <f>+Patterns!P26*$D$4</f>
        <v>0</v>
      </c>
      <c r="S34" s="6">
        <f>+Patterns!Q26*$D$4</f>
        <v>0</v>
      </c>
      <c r="T34" s="6">
        <f>+Patterns!R26*$D$4</f>
        <v>0</v>
      </c>
      <c r="U34" s="6">
        <f>+Patterns!S26*$D$4</f>
        <v>200</v>
      </c>
      <c r="V34" s="6">
        <f>+Patterns!T26*$D$4</f>
        <v>200</v>
      </c>
      <c r="W34" s="6">
        <f>+Patterns!U26*$D$4</f>
        <v>200</v>
      </c>
      <c r="X34" s="6">
        <f>+Patterns!V26*$D$4</f>
        <v>200</v>
      </c>
      <c r="Y34" s="6">
        <f>+Patterns!W26*$D$4</f>
        <v>200</v>
      </c>
      <c r="Z34" s="6">
        <f>+Patterns!X26*$D$4</f>
        <v>200</v>
      </c>
      <c r="AA34" s="6">
        <f>+Patterns!Y26*$D$4</f>
        <v>200</v>
      </c>
      <c r="AB34" s="6">
        <f>+Patterns!Z26*$D$4</f>
        <v>200</v>
      </c>
      <c r="AC34" s="9">
        <f t="shared" si="1"/>
        <v>1600</v>
      </c>
    </row>
    <row r="35" spans="1:29">
      <c r="A35" s="7" t="s">
        <v>97</v>
      </c>
      <c r="B35">
        <f>SUM(B11:B34)</f>
        <v>9999999.999110464</v>
      </c>
      <c r="C35" s="12">
        <f>+$A$4</f>
        <v>10000000</v>
      </c>
      <c r="D35" s="9">
        <f>+D34</f>
        <v>9999999.999110464</v>
      </c>
      <c r="E35">
        <f>SUM(E11:E34)</f>
        <v>1600</v>
      </c>
      <c r="F35">
        <f t="shared" ref="F35:AB35" si="4">SUM(F11:F34)</f>
        <v>1600</v>
      </c>
      <c r="G35">
        <f t="shared" si="4"/>
        <v>1600</v>
      </c>
      <c r="H35">
        <f t="shared" si="4"/>
        <v>1600</v>
      </c>
      <c r="I35">
        <f t="shared" si="4"/>
        <v>1600</v>
      </c>
      <c r="J35">
        <f t="shared" si="4"/>
        <v>1600</v>
      </c>
      <c r="K35">
        <f t="shared" si="4"/>
        <v>1600</v>
      </c>
      <c r="L35">
        <f t="shared" si="4"/>
        <v>1600</v>
      </c>
      <c r="M35">
        <f t="shared" si="4"/>
        <v>1600</v>
      </c>
      <c r="N35">
        <f t="shared" si="4"/>
        <v>1600</v>
      </c>
      <c r="O35">
        <f t="shared" si="4"/>
        <v>1600</v>
      </c>
      <c r="P35">
        <f t="shared" si="4"/>
        <v>1600</v>
      </c>
      <c r="Q35">
        <f t="shared" si="4"/>
        <v>1600</v>
      </c>
      <c r="R35">
        <f t="shared" si="4"/>
        <v>1600</v>
      </c>
      <c r="S35">
        <f t="shared" si="4"/>
        <v>1600</v>
      </c>
      <c r="T35">
        <f t="shared" si="4"/>
        <v>1600</v>
      </c>
      <c r="U35">
        <f t="shared" si="4"/>
        <v>1600</v>
      </c>
      <c r="V35">
        <f t="shared" si="4"/>
        <v>1600</v>
      </c>
      <c r="W35">
        <f t="shared" si="4"/>
        <v>1600</v>
      </c>
      <c r="X35">
        <f t="shared" si="4"/>
        <v>1600</v>
      </c>
      <c r="Y35">
        <f t="shared" si="4"/>
        <v>1600</v>
      </c>
      <c r="Z35">
        <f t="shared" si="4"/>
        <v>1600</v>
      </c>
      <c r="AA35">
        <f t="shared" si="4"/>
        <v>1600</v>
      </c>
      <c r="AB35">
        <f t="shared" si="4"/>
        <v>1600</v>
      </c>
      <c r="AC35" s="9">
        <f t="shared" si="1"/>
        <v>38400</v>
      </c>
    </row>
    <row r="39" spans="1:29">
      <c r="B39" s="6" t="s">
        <v>335</v>
      </c>
    </row>
    <row r="40" spans="1:29">
      <c r="B40" s="9">
        <f>SUM(B11:B16)+SUM(B29:B34)</f>
        <v>5379999.9996865084</v>
      </c>
    </row>
  </sheetData>
  <hyperlinks>
    <hyperlink ref="A6" r:id="rId1" display="+@sumproduct(e6:ab6,e8:ab8)"/>
  </hyperlinks>
  <printOptions headings="1" gridLines="1"/>
  <pageMargins left="0.5" right="0.5" top="0.75" bottom="0.75" header="0.5" footer="0.5"/>
  <pageSetup orientation="landscape" blackAndWhite="1" horizontalDpi="200" verticalDpi="200" r:id="rId2"/>
  <headerFooter alignWithMargins="0"/>
  <ignoredErrors>
    <ignoredError sqref="A6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AD35"/>
  <sheetViews>
    <sheetView zoomScale="50" zoomScaleNormal="50" workbookViewId="0">
      <selection activeCell="D12" sqref="D12"/>
    </sheetView>
  </sheetViews>
  <sheetFormatPr defaultRowHeight="12.75"/>
  <cols>
    <col min="1" max="1" width="11.28515625" customWidth="1"/>
    <col min="2" max="2" width="10.85546875" customWidth="1"/>
    <col min="3" max="3" width="11.5703125" customWidth="1"/>
    <col min="4" max="4" width="10.7109375" customWidth="1"/>
    <col min="5" max="5" width="5.5703125" customWidth="1"/>
    <col min="6" max="6" width="5.28515625" customWidth="1"/>
    <col min="7" max="7" width="5" customWidth="1"/>
    <col min="8" max="8" width="5.42578125" customWidth="1"/>
    <col min="9" max="10" width="5.28515625" customWidth="1"/>
    <col min="11" max="12" width="5" customWidth="1"/>
    <col min="13" max="13" width="5.7109375" customWidth="1"/>
    <col min="14" max="15" width="5.28515625" customWidth="1"/>
    <col min="16" max="16" width="5.42578125" customWidth="1"/>
    <col min="17" max="17" width="5.28515625" customWidth="1"/>
    <col min="18" max="18" width="5.7109375" customWidth="1"/>
    <col min="19" max="20" width="5.5703125" customWidth="1"/>
    <col min="21" max="21" width="6" customWidth="1"/>
    <col min="22" max="22" width="5.5703125" customWidth="1"/>
    <col min="23" max="23" width="5.42578125" customWidth="1"/>
    <col min="24" max="24" width="5.85546875" customWidth="1"/>
    <col min="25" max="25" width="5.7109375" customWidth="1"/>
    <col min="26" max="26" width="5.28515625" customWidth="1"/>
    <col min="27" max="28" width="5.7109375" customWidth="1"/>
    <col min="29" max="29" width="7.28515625" customWidth="1"/>
    <col min="30" max="30" width="11.28515625" customWidth="1"/>
  </cols>
  <sheetData>
    <row r="1" spans="1:30">
      <c r="A1" s="6">
        <f>MAX($B$6)</f>
        <v>2666666.6</v>
      </c>
      <c r="B1">
        <f>COUNT($E$6:$AB$27)</f>
        <v>456</v>
      </c>
      <c r="C1">
        <f>{100,100,0.000001,0.05,TRUE,FALSE,FALSE,1,1,1,0.0001,TRUE}</f>
        <v>100</v>
      </c>
      <c r="F1" s="27" t="s">
        <v>112</v>
      </c>
    </row>
    <row r="3" spans="1:30">
      <c r="A3" s="6" t="s">
        <v>111</v>
      </c>
      <c r="B3" s="13" t="s">
        <v>67</v>
      </c>
      <c r="C3" s="13" t="s">
        <v>68</v>
      </c>
      <c r="D3" s="6" t="s">
        <v>80</v>
      </c>
    </row>
    <row r="4" spans="1:30">
      <c r="A4" s="9">
        <v>13333333</v>
      </c>
      <c r="B4" s="10">
        <v>0.2</v>
      </c>
      <c r="C4" s="10">
        <v>40</v>
      </c>
      <c r="D4" s="15">
        <f>+$C$4/$B$4</f>
        <v>200</v>
      </c>
      <c r="E4" s="13"/>
      <c r="F4" s="10"/>
    </row>
    <row r="5" spans="1:30" s="2" customFormat="1">
      <c r="A5" s="8" t="s">
        <v>104</v>
      </c>
      <c r="B5" s="13" t="s">
        <v>98</v>
      </c>
      <c r="C5" s="8" t="s">
        <v>106</v>
      </c>
      <c r="D5" s="14" t="s">
        <v>78</v>
      </c>
      <c r="E5" s="8" t="s">
        <v>69</v>
      </c>
      <c r="F5" s="14" t="s">
        <v>70</v>
      </c>
      <c r="G5" s="8" t="s">
        <v>71</v>
      </c>
      <c r="H5" s="8" t="s">
        <v>72</v>
      </c>
      <c r="I5" s="8" t="s">
        <v>73</v>
      </c>
      <c r="J5" s="8" t="s">
        <v>74</v>
      </c>
      <c r="K5" s="8" t="s">
        <v>75</v>
      </c>
      <c r="L5" s="8" t="s">
        <v>76</v>
      </c>
      <c r="M5" s="8" t="s">
        <v>81</v>
      </c>
      <c r="N5" s="8" t="s">
        <v>82</v>
      </c>
      <c r="O5" s="8" t="s">
        <v>83</v>
      </c>
      <c r="P5" s="8" t="s">
        <v>84</v>
      </c>
      <c r="Q5" s="8" t="s">
        <v>85</v>
      </c>
      <c r="R5" s="8" t="s">
        <v>86</v>
      </c>
      <c r="S5" s="8" t="s">
        <v>87</v>
      </c>
      <c r="T5" s="8" t="s">
        <v>88</v>
      </c>
      <c r="U5" s="8" t="s">
        <v>89</v>
      </c>
      <c r="V5" s="8" t="s">
        <v>90</v>
      </c>
      <c r="W5" s="8" t="s">
        <v>91</v>
      </c>
      <c r="X5" s="8" t="s">
        <v>92</v>
      </c>
      <c r="Y5" s="8" t="s">
        <v>93</v>
      </c>
      <c r="Z5" s="8" t="s">
        <v>94</v>
      </c>
      <c r="AA5" s="8" t="s">
        <v>95</v>
      </c>
      <c r="AB5" s="8" t="s">
        <v>96</v>
      </c>
      <c r="AC5" s="2" t="s">
        <v>99</v>
      </c>
      <c r="AD5" s="8" t="s">
        <v>105</v>
      </c>
    </row>
    <row r="6" spans="1:30">
      <c r="A6" s="22">
        <f>+SUMPRODUCT(E6:AB6,E8:AB8)</f>
        <v>2666666.6001521852</v>
      </c>
      <c r="B6" s="19">
        <f>+A4*B4</f>
        <v>2666666.6</v>
      </c>
      <c r="C6" s="24" t="s">
        <v>108</v>
      </c>
      <c r="D6" s="8" t="s">
        <v>77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1249.9999687219565</v>
      </c>
      <c r="N6">
        <v>0</v>
      </c>
      <c r="O6">
        <v>0</v>
      </c>
      <c r="P6">
        <v>0</v>
      </c>
      <c r="Q6">
        <v>83.333331093450056</v>
      </c>
      <c r="R6">
        <v>2194.4443896005487</v>
      </c>
      <c r="S6">
        <v>0</v>
      </c>
      <c r="T6">
        <v>0</v>
      </c>
      <c r="U6">
        <v>4472.2221110547844</v>
      </c>
      <c r="V6">
        <v>333.33332500483965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 s="9">
        <f>SUM(E6:AB6)</f>
        <v>8333.3331254755794</v>
      </c>
      <c r="AD6" s="19">
        <f>+AC6*8*$C$4</f>
        <v>2666666.6001521852</v>
      </c>
    </row>
    <row r="7" spans="1:30">
      <c r="A7" s="20"/>
      <c r="D7" s="8"/>
    </row>
    <row r="8" spans="1:30">
      <c r="A8" s="21"/>
      <c r="D8" s="13" t="s">
        <v>79</v>
      </c>
      <c r="E8">
        <f>+$C$4*8</f>
        <v>320</v>
      </c>
      <c r="F8">
        <f t="shared" ref="F8:AB8" si="0">+$C$4*8</f>
        <v>320</v>
      </c>
      <c r="G8">
        <f t="shared" si="0"/>
        <v>320</v>
      </c>
      <c r="H8">
        <f t="shared" si="0"/>
        <v>320</v>
      </c>
      <c r="I8">
        <f t="shared" si="0"/>
        <v>320</v>
      </c>
      <c r="J8">
        <f t="shared" si="0"/>
        <v>320</v>
      </c>
      <c r="K8">
        <f t="shared" si="0"/>
        <v>320</v>
      </c>
      <c r="L8">
        <f t="shared" si="0"/>
        <v>320</v>
      </c>
      <c r="M8">
        <f t="shared" si="0"/>
        <v>320</v>
      </c>
      <c r="N8">
        <f t="shared" si="0"/>
        <v>320</v>
      </c>
      <c r="O8">
        <f t="shared" si="0"/>
        <v>320</v>
      </c>
      <c r="P8">
        <f t="shared" si="0"/>
        <v>320</v>
      </c>
      <c r="Q8">
        <f t="shared" si="0"/>
        <v>320</v>
      </c>
      <c r="R8">
        <f t="shared" si="0"/>
        <v>320</v>
      </c>
      <c r="S8">
        <f t="shared" si="0"/>
        <v>320</v>
      </c>
      <c r="T8">
        <f t="shared" si="0"/>
        <v>320</v>
      </c>
      <c r="U8">
        <f t="shared" si="0"/>
        <v>320</v>
      </c>
      <c r="V8">
        <f t="shared" si="0"/>
        <v>320</v>
      </c>
      <c r="W8">
        <f t="shared" si="0"/>
        <v>320</v>
      </c>
      <c r="X8">
        <f t="shared" si="0"/>
        <v>320</v>
      </c>
      <c r="Y8">
        <f t="shared" si="0"/>
        <v>320</v>
      </c>
      <c r="Z8">
        <f t="shared" si="0"/>
        <v>320</v>
      </c>
      <c r="AA8">
        <f t="shared" si="0"/>
        <v>320</v>
      </c>
      <c r="AB8">
        <f t="shared" si="0"/>
        <v>320</v>
      </c>
    </row>
    <row r="9" spans="1:30">
      <c r="B9" s="8" t="s">
        <v>100</v>
      </c>
      <c r="C9" s="6" t="s">
        <v>103</v>
      </c>
      <c r="D9" s="6" t="s">
        <v>103</v>
      </c>
    </row>
    <row r="10" spans="1:30">
      <c r="A10" s="11" t="s">
        <v>0</v>
      </c>
      <c r="B10" s="8" t="s">
        <v>109</v>
      </c>
      <c r="C10" s="8" t="s">
        <v>110</v>
      </c>
      <c r="D10" s="8" t="s">
        <v>110</v>
      </c>
    </row>
    <row r="11" spans="1:30">
      <c r="A11" s="7" t="s">
        <v>18</v>
      </c>
      <c r="B11" s="9">
        <f>SUMPRODUCT(E11:AB11,E$6:AB$6)</f>
        <v>66666.665000967929</v>
      </c>
      <c r="C11" s="12">
        <f>+Arrivals!C6*A$4</f>
        <v>66666.665000000008</v>
      </c>
      <c r="D11" s="9">
        <f>+B11</f>
        <v>66666.665000967929</v>
      </c>
      <c r="E11" s="6">
        <f>+Patterns!C3*$D$4</f>
        <v>200</v>
      </c>
      <c r="F11" s="6">
        <f>+Patterns!D3*$D$4</f>
        <v>0</v>
      </c>
      <c r="G11" s="6">
        <f>+Patterns!E3*$D$4</f>
        <v>0</v>
      </c>
      <c r="H11" s="6">
        <f>+Patterns!F3*$D$4</f>
        <v>0</v>
      </c>
      <c r="I11" s="6">
        <f>+Patterns!G3*$D$4</f>
        <v>0</v>
      </c>
      <c r="J11" s="6">
        <f>+Patterns!H3*$D$4</f>
        <v>0</v>
      </c>
      <c r="K11" s="6">
        <f>+Patterns!I3*$D$4</f>
        <v>0</v>
      </c>
      <c r="L11" s="6">
        <f>+Patterns!J3*$D$4</f>
        <v>0</v>
      </c>
      <c r="M11" s="6">
        <f>+Patterns!K3*$D$4</f>
        <v>0</v>
      </c>
      <c r="N11" s="6">
        <f>+Patterns!L3*$D$4</f>
        <v>0</v>
      </c>
      <c r="O11" s="6">
        <f>+Patterns!M3*$D$4</f>
        <v>0</v>
      </c>
      <c r="P11" s="6">
        <f>+Patterns!N3*$D$4</f>
        <v>0</v>
      </c>
      <c r="Q11" s="6">
        <f>+Patterns!O3*$D$4</f>
        <v>0</v>
      </c>
      <c r="R11" s="6">
        <f>+Patterns!P3*$D$4</f>
        <v>0</v>
      </c>
      <c r="S11" s="6">
        <f>+Patterns!Q3*$D$4</f>
        <v>0</v>
      </c>
      <c r="T11" s="6">
        <f>+Patterns!R3*$D$4</f>
        <v>0</v>
      </c>
      <c r="U11" s="6">
        <f>+Patterns!S3*$D$4</f>
        <v>0</v>
      </c>
      <c r="V11" s="6">
        <f>+Patterns!T3*$D$4</f>
        <v>200</v>
      </c>
      <c r="W11" s="6">
        <f>+Patterns!U3*$D$4</f>
        <v>200</v>
      </c>
      <c r="X11" s="6">
        <f>+Patterns!V3*$D$4</f>
        <v>200</v>
      </c>
      <c r="Y11" s="6">
        <f>+Patterns!W3*$D$4</f>
        <v>200</v>
      </c>
      <c r="Z11" s="6">
        <f>+Patterns!X3*$D$4</f>
        <v>200</v>
      </c>
      <c r="AA11" s="6">
        <f>+Patterns!Y3*$D$4</f>
        <v>200</v>
      </c>
      <c r="AB11" s="6">
        <f>+Patterns!Z3*$D$4</f>
        <v>200</v>
      </c>
      <c r="AC11" s="9">
        <f>SUM(E11:AB11)</f>
        <v>1600</v>
      </c>
    </row>
    <row r="12" spans="1:30">
      <c r="A12" s="7" t="s">
        <v>19</v>
      </c>
      <c r="B12" s="9">
        <f>SUMPRODUCT(E12:AB12,E$6:AB$6)</f>
        <v>0</v>
      </c>
      <c r="C12" s="12">
        <f>+Arrivals!C7*A$4</f>
        <v>133333.33000000002</v>
      </c>
      <c r="D12" s="9">
        <f>+B12+D11</f>
        <v>66666.665000967929</v>
      </c>
      <c r="E12" s="6">
        <f>+Patterns!C4*$D$4</f>
        <v>200</v>
      </c>
      <c r="F12" s="6">
        <f>+Patterns!D4*$D$4</f>
        <v>200</v>
      </c>
      <c r="G12" s="6">
        <f>+Patterns!E4*$D$4</f>
        <v>0</v>
      </c>
      <c r="H12" s="6">
        <f>+Patterns!F4*$D$4</f>
        <v>0</v>
      </c>
      <c r="I12" s="6">
        <f>+Patterns!G4*$D$4</f>
        <v>0</v>
      </c>
      <c r="J12" s="6">
        <f>+Patterns!H4*$D$4</f>
        <v>0</v>
      </c>
      <c r="K12" s="6">
        <f>+Patterns!I4*$D$4</f>
        <v>0</v>
      </c>
      <c r="L12" s="6">
        <f>+Patterns!J4*$D$4</f>
        <v>0</v>
      </c>
      <c r="M12" s="6">
        <f>+Patterns!K4*$D$4</f>
        <v>0</v>
      </c>
      <c r="N12" s="6">
        <f>+Patterns!L4*$D$4</f>
        <v>0</v>
      </c>
      <c r="O12" s="6">
        <f>+Patterns!M4*$D$4</f>
        <v>0</v>
      </c>
      <c r="P12" s="6">
        <f>+Patterns!N4*$D$4</f>
        <v>0</v>
      </c>
      <c r="Q12" s="6">
        <f>+Patterns!O4*$D$4</f>
        <v>0</v>
      </c>
      <c r="R12" s="6">
        <f>+Patterns!P4*$D$4</f>
        <v>0</v>
      </c>
      <c r="S12" s="6">
        <f>+Patterns!Q4*$D$4</f>
        <v>0</v>
      </c>
      <c r="T12" s="6">
        <f>+Patterns!R4*$D$4</f>
        <v>0</v>
      </c>
      <c r="U12" s="6">
        <f>+Patterns!S4*$D$4</f>
        <v>0</v>
      </c>
      <c r="V12" s="6">
        <f>+Patterns!T4*$D$4</f>
        <v>0</v>
      </c>
      <c r="W12" s="6">
        <f>+Patterns!U4*$D$4</f>
        <v>200</v>
      </c>
      <c r="X12" s="6">
        <f>+Patterns!V4*$D$4</f>
        <v>200</v>
      </c>
      <c r="Y12" s="6">
        <f>+Patterns!W4*$D$4</f>
        <v>200</v>
      </c>
      <c r="Z12" s="6">
        <f>+Patterns!X4*$D$4</f>
        <v>200</v>
      </c>
      <c r="AA12" s="6">
        <f>+Patterns!Y4*$D$4</f>
        <v>200</v>
      </c>
      <c r="AB12" s="6">
        <f>+Patterns!Z4*$D$4</f>
        <v>200</v>
      </c>
      <c r="AC12" s="9">
        <f t="shared" ref="AC12:AC35" si="1">SUM(E12:AB12)</f>
        <v>1600</v>
      </c>
    </row>
    <row r="13" spans="1:30">
      <c r="A13" s="7" t="s">
        <v>20</v>
      </c>
      <c r="B13" s="9">
        <f>SUMPRODUCT(E13:AB13,E$6:AB$6)</f>
        <v>0</v>
      </c>
      <c r="C13" s="12">
        <f>+Arrivals!C8*A$4</f>
        <v>199999.995</v>
      </c>
      <c r="D13" s="9">
        <f t="shared" ref="D13:D34" si="2">+B13+D12</f>
        <v>66666.665000967929</v>
      </c>
      <c r="E13" s="6">
        <f>+Patterns!C5*$D$4</f>
        <v>200</v>
      </c>
      <c r="F13" s="6">
        <f>+Patterns!D5*$D$4</f>
        <v>200</v>
      </c>
      <c r="G13" s="6">
        <f>+Patterns!E5*$D$4</f>
        <v>200</v>
      </c>
      <c r="H13" s="6">
        <f>+Patterns!F5*$D$4</f>
        <v>0</v>
      </c>
      <c r="I13" s="6">
        <f>+Patterns!G5*$D$4</f>
        <v>0</v>
      </c>
      <c r="J13" s="6">
        <f>+Patterns!H5*$D$4</f>
        <v>0</v>
      </c>
      <c r="K13" s="6">
        <f>+Patterns!I5*$D$4</f>
        <v>0</v>
      </c>
      <c r="L13" s="6">
        <f>+Patterns!J5*$D$4</f>
        <v>0</v>
      </c>
      <c r="M13" s="6">
        <f>+Patterns!K5*$D$4</f>
        <v>0</v>
      </c>
      <c r="N13" s="6">
        <f>+Patterns!L5*$D$4</f>
        <v>0</v>
      </c>
      <c r="O13" s="6">
        <f>+Patterns!M5*$D$4</f>
        <v>0</v>
      </c>
      <c r="P13" s="6">
        <f>+Patterns!N5*$D$4</f>
        <v>0</v>
      </c>
      <c r="Q13" s="6">
        <f>+Patterns!O5*$D$4</f>
        <v>0</v>
      </c>
      <c r="R13" s="6">
        <f>+Patterns!P5*$D$4</f>
        <v>0</v>
      </c>
      <c r="S13" s="6">
        <f>+Patterns!Q5*$D$4</f>
        <v>0</v>
      </c>
      <c r="T13" s="6">
        <f>+Patterns!R5*$D$4</f>
        <v>0</v>
      </c>
      <c r="U13" s="6">
        <f>+Patterns!S5*$D$4</f>
        <v>0</v>
      </c>
      <c r="V13" s="6">
        <f>+Patterns!T5*$D$4</f>
        <v>0</v>
      </c>
      <c r="W13" s="6">
        <f>+Patterns!U5*$D$4</f>
        <v>0</v>
      </c>
      <c r="X13" s="6">
        <f>+Patterns!V5*$D$4</f>
        <v>200</v>
      </c>
      <c r="Y13" s="6">
        <f>+Patterns!W5*$D$4</f>
        <v>200</v>
      </c>
      <c r="Z13" s="6">
        <f>+Patterns!X5*$D$4</f>
        <v>200</v>
      </c>
      <c r="AA13" s="6">
        <f>+Patterns!Y5*$D$4</f>
        <v>200</v>
      </c>
      <c r="AB13" s="6">
        <f>+Patterns!Z5*$D$4</f>
        <v>200</v>
      </c>
      <c r="AC13" s="9">
        <f t="shared" si="1"/>
        <v>1600</v>
      </c>
    </row>
    <row r="14" spans="1:30">
      <c r="A14" s="7" t="s">
        <v>21</v>
      </c>
      <c r="B14" s="9">
        <f>SUMPRODUCT(E14:AB14,E$6:AB$6)</f>
        <v>0</v>
      </c>
      <c r="C14" s="12">
        <f>+Arrivals!C9*A$4</f>
        <v>266666.66000000003</v>
      </c>
      <c r="D14" s="9">
        <f t="shared" si="2"/>
        <v>66666.665000967929</v>
      </c>
      <c r="E14" s="6">
        <f>+Patterns!C6*$D$4</f>
        <v>200</v>
      </c>
      <c r="F14" s="6">
        <f>+Patterns!D6*$D$4</f>
        <v>200</v>
      </c>
      <c r="G14" s="6">
        <f>+Patterns!E6*$D$4</f>
        <v>200</v>
      </c>
      <c r="H14" s="6">
        <f>+Patterns!F6*$D$4</f>
        <v>200</v>
      </c>
      <c r="I14" s="6">
        <f>+Patterns!G6*$D$4</f>
        <v>0</v>
      </c>
      <c r="J14" s="6">
        <f>+Patterns!H6*$D$4</f>
        <v>0</v>
      </c>
      <c r="K14" s="6">
        <f>+Patterns!I6*$D$4</f>
        <v>0</v>
      </c>
      <c r="L14" s="6">
        <f>+Patterns!J6*$D$4</f>
        <v>0</v>
      </c>
      <c r="M14" s="6">
        <f>+Patterns!K6*$D$4</f>
        <v>0</v>
      </c>
      <c r="N14" s="6">
        <f>+Patterns!L6*$D$4</f>
        <v>0</v>
      </c>
      <c r="O14" s="6">
        <f>+Patterns!M6*$D$4</f>
        <v>0</v>
      </c>
      <c r="P14" s="6">
        <f>+Patterns!N6*$D$4</f>
        <v>0</v>
      </c>
      <c r="Q14" s="6">
        <f>+Patterns!O6*$D$4</f>
        <v>0</v>
      </c>
      <c r="R14" s="6">
        <f>+Patterns!P6*$D$4</f>
        <v>0</v>
      </c>
      <c r="S14" s="6">
        <f>+Patterns!Q6*$D$4</f>
        <v>0</v>
      </c>
      <c r="T14" s="6">
        <f>+Patterns!R6*$D$4</f>
        <v>0</v>
      </c>
      <c r="U14" s="6">
        <f>+Patterns!S6*$D$4</f>
        <v>0</v>
      </c>
      <c r="V14" s="6">
        <f>+Patterns!T6*$D$4</f>
        <v>0</v>
      </c>
      <c r="W14" s="6">
        <f>+Patterns!U6*$D$4</f>
        <v>0</v>
      </c>
      <c r="X14" s="6">
        <f>+Patterns!V6*$D$4</f>
        <v>0</v>
      </c>
      <c r="Y14" s="6">
        <f>+Patterns!W6*$D$4</f>
        <v>200</v>
      </c>
      <c r="Z14" s="6">
        <f>+Patterns!X6*$D$4</f>
        <v>200</v>
      </c>
      <c r="AA14" s="6">
        <f>+Patterns!Y6*$D$4</f>
        <v>200</v>
      </c>
      <c r="AB14" s="6">
        <f>+Patterns!Z6*$D$4</f>
        <v>200</v>
      </c>
      <c r="AC14" s="9">
        <f t="shared" si="1"/>
        <v>1600</v>
      </c>
    </row>
    <row r="15" spans="1:30">
      <c r="A15" s="7" t="s">
        <v>22</v>
      </c>
      <c r="B15" s="9">
        <f t="shared" ref="B15:B34" si="3">SUMPRODUCT(E15:AB15,E$6:AB$6)</f>
        <v>0</v>
      </c>
      <c r="C15" s="12">
        <f>+Arrivals!C10*A$4</f>
        <v>333333.32500000001</v>
      </c>
      <c r="D15" s="9">
        <f t="shared" si="2"/>
        <v>66666.665000967929</v>
      </c>
      <c r="E15" s="6">
        <f>+Patterns!C7*$D$4</f>
        <v>200</v>
      </c>
      <c r="F15" s="6">
        <f>+Patterns!D7*$D$4</f>
        <v>200</v>
      </c>
      <c r="G15" s="6">
        <f>+Patterns!E7*$D$4</f>
        <v>200</v>
      </c>
      <c r="H15" s="6">
        <f>+Patterns!F7*$D$4</f>
        <v>200</v>
      </c>
      <c r="I15" s="6">
        <f>+Patterns!G7*$D$4</f>
        <v>200</v>
      </c>
      <c r="J15" s="6">
        <f>+Patterns!H7*$D$4</f>
        <v>0</v>
      </c>
      <c r="K15" s="6">
        <f>+Patterns!I7*$D$4</f>
        <v>0</v>
      </c>
      <c r="L15" s="6">
        <f>+Patterns!J7*$D$4</f>
        <v>0</v>
      </c>
      <c r="M15" s="6">
        <f>+Patterns!K7*$D$4</f>
        <v>0</v>
      </c>
      <c r="N15" s="6">
        <f>+Patterns!L7*$D$4</f>
        <v>0</v>
      </c>
      <c r="O15" s="6">
        <f>+Patterns!M7*$D$4</f>
        <v>0</v>
      </c>
      <c r="P15" s="6">
        <f>+Patterns!N7*$D$4</f>
        <v>0</v>
      </c>
      <c r="Q15" s="6">
        <f>+Patterns!O7*$D$4</f>
        <v>0</v>
      </c>
      <c r="R15" s="6">
        <f>+Patterns!P7*$D$4</f>
        <v>0</v>
      </c>
      <c r="S15" s="6">
        <f>+Patterns!Q7*$D$4</f>
        <v>0</v>
      </c>
      <c r="T15" s="6">
        <f>+Patterns!R7*$D$4</f>
        <v>0</v>
      </c>
      <c r="U15" s="6">
        <f>+Patterns!S7*$D$4</f>
        <v>0</v>
      </c>
      <c r="V15" s="6">
        <f>+Patterns!T7*$D$4</f>
        <v>0</v>
      </c>
      <c r="W15" s="6">
        <f>+Patterns!U7*$D$4</f>
        <v>0</v>
      </c>
      <c r="X15" s="6">
        <f>+Patterns!V7*$D$4</f>
        <v>0</v>
      </c>
      <c r="Y15" s="6">
        <f>+Patterns!W7*$D$4</f>
        <v>0</v>
      </c>
      <c r="Z15" s="6">
        <f>+Patterns!X7*$D$4</f>
        <v>200</v>
      </c>
      <c r="AA15" s="6">
        <f>+Patterns!Y7*$D$4</f>
        <v>200</v>
      </c>
      <c r="AB15" s="6">
        <f>+Patterns!Z7*$D$4</f>
        <v>200</v>
      </c>
      <c r="AC15" s="9">
        <f t="shared" si="1"/>
        <v>1600</v>
      </c>
    </row>
    <row r="16" spans="1:30">
      <c r="A16" s="7" t="s">
        <v>23</v>
      </c>
      <c r="B16" s="9">
        <f t="shared" si="3"/>
        <v>0</v>
      </c>
      <c r="C16" s="12">
        <f>+Arrivals!C11*A$4</f>
        <v>399999.99</v>
      </c>
      <c r="D16" s="9">
        <f t="shared" si="2"/>
        <v>66666.665000967929</v>
      </c>
      <c r="E16" s="6">
        <f>+Patterns!C8*$D$4</f>
        <v>200</v>
      </c>
      <c r="F16" s="6">
        <f>+Patterns!D8*$D$4</f>
        <v>200</v>
      </c>
      <c r="G16" s="6">
        <f>+Patterns!E8*$D$4</f>
        <v>200</v>
      </c>
      <c r="H16" s="6">
        <f>+Patterns!F8*$D$4</f>
        <v>200</v>
      </c>
      <c r="I16" s="6">
        <f>+Patterns!G8*$D$4</f>
        <v>200</v>
      </c>
      <c r="J16" s="6">
        <f>+Patterns!H8*$D$4</f>
        <v>200</v>
      </c>
      <c r="K16" s="6">
        <f>+Patterns!I8*$D$4</f>
        <v>0</v>
      </c>
      <c r="L16" s="6">
        <f>+Patterns!J8*$D$4</f>
        <v>0</v>
      </c>
      <c r="M16" s="6">
        <f>+Patterns!K8*$D$4</f>
        <v>0</v>
      </c>
      <c r="N16" s="6">
        <f>+Patterns!L8*$D$4</f>
        <v>0</v>
      </c>
      <c r="O16" s="6">
        <f>+Patterns!M8*$D$4</f>
        <v>0</v>
      </c>
      <c r="P16" s="6">
        <f>+Patterns!N8*$D$4</f>
        <v>0</v>
      </c>
      <c r="Q16" s="6">
        <f>+Patterns!O8*$D$4</f>
        <v>0</v>
      </c>
      <c r="R16" s="6">
        <f>+Patterns!P8*$D$4</f>
        <v>0</v>
      </c>
      <c r="S16" s="6">
        <f>+Patterns!Q8*$D$4</f>
        <v>0</v>
      </c>
      <c r="T16" s="6">
        <f>+Patterns!R8*$D$4</f>
        <v>0</v>
      </c>
      <c r="U16" s="6">
        <f>+Patterns!S8*$D$4</f>
        <v>0</v>
      </c>
      <c r="V16" s="6">
        <f>+Patterns!T8*$D$4</f>
        <v>0</v>
      </c>
      <c r="W16" s="6">
        <f>+Patterns!U8*$D$4</f>
        <v>0</v>
      </c>
      <c r="X16" s="6">
        <f>+Patterns!V8*$D$4</f>
        <v>0</v>
      </c>
      <c r="Y16" s="6">
        <f>+Patterns!W8*$D$4</f>
        <v>0</v>
      </c>
      <c r="Z16" s="6">
        <f>+Patterns!X8*$D$4</f>
        <v>0</v>
      </c>
      <c r="AA16" s="6">
        <f>+Patterns!Y8*$D$4</f>
        <v>200</v>
      </c>
      <c r="AB16" s="6">
        <f>+Patterns!Z8*$D$4</f>
        <v>200</v>
      </c>
      <c r="AC16" s="9">
        <f t="shared" si="1"/>
        <v>1600</v>
      </c>
    </row>
    <row r="17" spans="1:29">
      <c r="A17" s="7" t="s">
        <v>24</v>
      </c>
      <c r="B17" s="9">
        <f t="shared" si="3"/>
        <v>0</v>
      </c>
      <c r="C17" s="12">
        <f>+Arrivals!C12*A$4</f>
        <v>466666.65500000003</v>
      </c>
      <c r="D17" s="9">
        <f t="shared" si="2"/>
        <v>66666.665000967929</v>
      </c>
      <c r="E17" s="6">
        <f>+Patterns!C9*$D$4</f>
        <v>200</v>
      </c>
      <c r="F17" s="6">
        <f>+Patterns!D9*$D$4</f>
        <v>200</v>
      </c>
      <c r="G17" s="6">
        <f>+Patterns!E9*$D$4</f>
        <v>200</v>
      </c>
      <c r="H17" s="6">
        <f>+Patterns!F9*$D$4</f>
        <v>200</v>
      </c>
      <c r="I17" s="6">
        <f>+Patterns!G9*$D$4</f>
        <v>200</v>
      </c>
      <c r="J17" s="6">
        <f>+Patterns!H9*$D$4</f>
        <v>200</v>
      </c>
      <c r="K17" s="6">
        <f>+Patterns!I9*$D$4</f>
        <v>200</v>
      </c>
      <c r="L17" s="6">
        <f>+Patterns!J9*$D$4</f>
        <v>0</v>
      </c>
      <c r="M17" s="6">
        <f>+Patterns!K9*$D$4</f>
        <v>0</v>
      </c>
      <c r="N17" s="6">
        <f>+Patterns!L9*$D$4</f>
        <v>0</v>
      </c>
      <c r="O17" s="6">
        <f>+Patterns!M9*$D$4</f>
        <v>0</v>
      </c>
      <c r="P17" s="6">
        <f>+Patterns!N9*$D$4</f>
        <v>0</v>
      </c>
      <c r="Q17" s="6">
        <f>+Patterns!O9*$D$4</f>
        <v>0</v>
      </c>
      <c r="R17" s="6">
        <f>+Patterns!P9*$D$4</f>
        <v>0</v>
      </c>
      <c r="S17" s="6">
        <f>+Patterns!Q9*$D$4</f>
        <v>0</v>
      </c>
      <c r="T17" s="6">
        <f>+Patterns!R9*$D$4</f>
        <v>0</v>
      </c>
      <c r="U17" s="6">
        <f>+Patterns!S9*$D$4</f>
        <v>0</v>
      </c>
      <c r="V17" s="6">
        <f>+Patterns!T9*$D$4</f>
        <v>0</v>
      </c>
      <c r="W17" s="6">
        <f>+Patterns!U9*$D$4</f>
        <v>0</v>
      </c>
      <c r="X17" s="6">
        <f>+Patterns!V9*$D$4</f>
        <v>0</v>
      </c>
      <c r="Y17" s="6">
        <f>+Patterns!W9*$D$4</f>
        <v>0</v>
      </c>
      <c r="Z17" s="6">
        <f>+Patterns!X9*$D$4</f>
        <v>0</v>
      </c>
      <c r="AA17" s="6">
        <f>+Patterns!Y9*$D$4</f>
        <v>0</v>
      </c>
      <c r="AB17" s="6">
        <f>+Patterns!Z9*$D$4</f>
        <v>200</v>
      </c>
      <c r="AC17" s="9">
        <f t="shared" si="1"/>
        <v>1600</v>
      </c>
    </row>
    <row r="18" spans="1:29">
      <c r="A18" s="7" t="s">
        <v>25</v>
      </c>
      <c r="B18" s="9">
        <f t="shared" si="3"/>
        <v>0</v>
      </c>
      <c r="C18" s="12">
        <f>+Arrivals!C13*A$4</f>
        <v>533333.32000000007</v>
      </c>
      <c r="D18" s="9">
        <f t="shared" si="2"/>
        <v>66666.665000967929</v>
      </c>
      <c r="E18" s="6">
        <f>+Patterns!C10*$D$4</f>
        <v>200</v>
      </c>
      <c r="F18" s="6">
        <f>+Patterns!D10*$D$4</f>
        <v>200</v>
      </c>
      <c r="G18" s="6">
        <f>+Patterns!E10*$D$4</f>
        <v>200</v>
      </c>
      <c r="H18" s="6">
        <f>+Patterns!F10*$D$4</f>
        <v>200</v>
      </c>
      <c r="I18" s="6">
        <f>+Patterns!G10*$D$4</f>
        <v>200</v>
      </c>
      <c r="J18" s="6">
        <f>+Patterns!H10*$D$4</f>
        <v>200</v>
      </c>
      <c r="K18" s="6">
        <f>+Patterns!I10*$D$4</f>
        <v>200</v>
      </c>
      <c r="L18" s="6">
        <f>+Patterns!J10*$D$4</f>
        <v>200</v>
      </c>
      <c r="M18" s="6">
        <f>+Patterns!K10*$D$4</f>
        <v>0</v>
      </c>
      <c r="N18" s="6">
        <f>+Patterns!L10*$D$4</f>
        <v>0</v>
      </c>
      <c r="O18" s="6">
        <f>+Patterns!M10*$D$4</f>
        <v>0</v>
      </c>
      <c r="P18" s="6">
        <f>+Patterns!N10*$D$4</f>
        <v>0</v>
      </c>
      <c r="Q18" s="6">
        <f>+Patterns!O10*$D$4</f>
        <v>0</v>
      </c>
      <c r="R18" s="6">
        <f>+Patterns!P10*$D$4</f>
        <v>0</v>
      </c>
      <c r="S18" s="6">
        <f>+Patterns!Q10*$D$4</f>
        <v>0</v>
      </c>
      <c r="T18" s="6">
        <f>+Patterns!R10*$D$4</f>
        <v>0</v>
      </c>
      <c r="U18" s="6">
        <f>+Patterns!S10*$D$4</f>
        <v>0</v>
      </c>
      <c r="V18" s="6">
        <f>+Patterns!T10*$D$4</f>
        <v>0</v>
      </c>
      <c r="W18" s="6">
        <f>+Patterns!U10*$D$4</f>
        <v>0</v>
      </c>
      <c r="X18" s="6">
        <f>+Patterns!V10*$D$4</f>
        <v>0</v>
      </c>
      <c r="Y18" s="6">
        <f>+Patterns!W10*$D$4</f>
        <v>0</v>
      </c>
      <c r="Z18" s="6">
        <f>+Patterns!X10*$D$4</f>
        <v>0</v>
      </c>
      <c r="AA18" s="6">
        <f>+Patterns!Y10*$D$4</f>
        <v>0</v>
      </c>
      <c r="AB18" s="6">
        <f>+Patterns!Z10*$D$4</f>
        <v>0</v>
      </c>
      <c r="AC18" s="9">
        <f t="shared" si="1"/>
        <v>1600</v>
      </c>
    </row>
    <row r="19" spans="1:29">
      <c r="A19" s="7" t="s">
        <v>26</v>
      </c>
      <c r="B19" s="9">
        <f t="shared" si="3"/>
        <v>249999.99374439131</v>
      </c>
      <c r="C19" s="12">
        <f>+Arrivals!C14*A$4</f>
        <v>666666.65</v>
      </c>
      <c r="D19" s="9">
        <f t="shared" si="2"/>
        <v>316666.65874535922</v>
      </c>
      <c r="E19" s="6">
        <f>+Patterns!C11*$D$4</f>
        <v>0</v>
      </c>
      <c r="F19" s="6">
        <f>+Patterns!D11*$D$4</f>
        <v>200</v>
      </c>
      <c r="G19" s="6">
        <f>+Patterns!E11*$D$4</f>
        <v>200</v>
      </c>
      <c r="H19" s="6">
        <f>+Patterns!F11*$D$4</f>
        <v>200</v>
      </c>
      <c r="I19" s="6">
        <f>+Patterns!G11*$D$4</f>
        <v>200</v>
      </c>
      <c r="J19" s="6">
        <f>+Patterns!H11*$D$4</f>
        <v>200</v>
      </c>
      <c r="K19" s="6">
        <f>+Patterns!I11*$D$4</f>
        <v>200</v>
      </c>
      <c r="L19" s="6">
        <f>+Patterns!J11*$D$4</f>
        <v>200</v>
      </c>
      <c r="M19" s="6">
        <f>+Patterns!K11*$D$4</f>
        <v>200</v>
      </c>
      <c r="N19" s="6">
        <f>+Patterns!L11*$D$4</f>
        <v>0</v>
      </c>
      <c r="O19" s="6">
        <f>+Patterns!M11*$D$4</f>
        <v>0</v>
      </c>
      <c r="P19" s="6">
        <f>+Patterns!N11*$D$4</f>
        <v>0</v>
      </c>
      <c r="Q19" s="6">
        <f>+Patterns!O11*$D$4</f>
        <v>0</v>
      </c>
      <c r="R19" s="6">
        <f>+Patterns!P11*$D$4</f>
        <v>0</v>
      </c>
      <c r="S19" s="6">
        <f>+Patterns!Q11*$D$4</f>
        <v>0</v>
      </c>
      <c r="T19" s="6">
        <f>+Patterns!R11*$D$4</f>
        <v>0</v>
      </c>
      <c r="U19" s="6">
        <f>+Patterns!S11*$D$4</f>
        <v>0</v>
      </c>
      <c r="V19" s="6">
        <f>+Patterns!T11*$D$4</f>
        <v>0</v>
      </c>
      <c r="W19" s="6">
        <f>+Patterns!U11*$D$4</f>
        <v>0</v>
      </c>
      <c r="X19" s="6">
        <f>+Patterns!V11*$D$4</f>
        <v>0</v>
      </c>
      <c r="Y19" s="6">
        <f>+Patterns!W11*$D$4</f>
        <v>0</v>
      </c>
      <c r="Z19" s="6">
        <f>+Patterns!X11*$D$4</f>
        <v>0</v>
      </c>
      <c r="AA19" s="6">
        <f>+Patterns!Y11*$D$4</f>
        <v>0</v>
      </c>
      <c r="AB19" s="6">
        <f>+Patterns!Z11*$D$4</f>
        <v>0</v>
      </c>
      <c r="AC19" s="9">
        <f t="shared" si="1"/>
        <v>1600</v>
      </c>
    </row>
    <row r="20" spans="1:29">
      <c r="A20" s="7" t="s">
        <v>27</v>
      </c>
      <c r="B20" s="9">
        <f t="shared" si="3"/>
        <v>249999.99374439131</v>
      </c>
      <c r="C20" s="12">
        <f>+Arrivals!C15*A$4</f>
        <v>799999.98</v>
      </c>
      <c r="D20" s="9">
        <f t="shared" si="2"/>
        <v>566666.65248975053</v>
      </c>
      <c r="E20" s="6">
        <f>+Patterns!C12*$D$4</f>
        <v>0</v>
      </c>
      <c r="F20" s="6">
        <f>+Patterns!D12*$D$4</f>
        <v>0</v>
      </c>
      <c r="G20" s="6">
        <f>+Patterns!E12*$D$4</f>
        <v>200</v>
      </c>
      <c r="H20" s="6">
        <f>+Patterns!F12*$D$4</f>
        <v>200</v>
      </c>
      <c r="I20" s="6">
        <f>+Patterns!G12*$D$4</f>
        <v>200</v>
      </c>
      <c r="J20" s="6">
        <f>+Patterns!H12*$D$4</f>
        <v>200</v>
      </c>
      <c r="K20" s="6">
        <f>+Patterns!I12*$D$4</f>
        <v>200</v>
      </c>
      <c r="L20" s="6">
        <f>+Patterns!J12*$D$4</f>
        <v>200</v>
      </c>
      <c r="M20" s="6">
        <f>+Patterns!K12*$D$4</f>
        <v>200</v>
      </c>
      <c r="N20" s="6">
        <f>+Patterns!L12*$D$4</f>
        <v>200</v>
      </c>
      <c r="O20" s="6">
        <f>+Patterns!M12*$D$4</f>
        <v>0</v>
      </c>
      <c r="P20" s="6">
        <f>+Patterns!N12*$D$4</f>
        <v>0</v>
      </c>
      <c r="Q20" s="6">
        <f>+Patterns!O12*$D$4</f>
        <v>0</v>
      </c>
      <c r="R20" s="6">
        <f>+Patterns!P12*$D$4</f>
        <v>0</v>
      </c>
      <c r="S20" s="6">
        <f>+Patterns!Q12*$D$4</f>
        <v>0</v>
      </c>
      <c r="T20" s="6">
        <f>+Patterns!R12*$D$4</f>
        <v>0</v>
      </c>
      <c r="U20" s="6">
        <f>+Patterns!S12*$D$4</f>
        <v>0</v>
      </c>
      <c r="V20" s="6">
        <f>+Patterns!T12*$D$4</f>
        <v>0</v>
      </c>
      <c r="W20" s="6">
        <f>+Patterns!U12*$D$4</f>
        <v>0</v>
      </c>
      <c r="X20" s="6">
        <f>+Patterns!V12*$D$4</f>
        <v>0</v>
      </c>
      <c r="Y20" s="6">
        <f>+Patterns!W12*$D$4</f>
        <v>0</v>
      </c>
      <c r="Z20" s="6">
        <f>+Patterns!X12*$D$4</f>
        <v>0</v>
      </c>
      <c r="AA20" s="6">
        <f>+Patterns!Y12*$D$4</f>
        <v>0</v>
      </c>
      <c r="AB20" s="6">
        <f>+Patterns!Z12*$D$4</f>
        <v>0</v>
      </c>
      <c r="AC20" s="9">
        <f t="shared" si="1"/>
        <v>1600</v>
      </c>
    </row>
    <row r="21" spans="1:29">
      <c r="A21" s="7" t="s">
        <v>28</v>
      </c>
      <c r="B21" s="9">
        <f t="shared" si="3"/>
        <v>249999.99374439131</v>
      </c>
      <c r="C21" s="12">
        <f>+Arrivals!C16*A$4</f>
        <v>933333.31</v>
      </c>
      <c r="D21" s="9">
        <f t="shared" si="2"/>
        <v>816666.6462341419</v>
      </c>
      <c r="E21" s="6">
        <f>+Patterns!C13*$D$4</f>
        <v>0</v>
      </c>
      <c r="F21" s="6">
        <f>+Patterns!D13*$D$4</f>
        <v>0</v>
      </c>
      <c r="G21" s="6">
        <f>+Patterns!E13*$D$4</f>
        <v>0</v>
      </c>
      <c r="H21" s="6">
        <f>+Patterns!F13*$D$4</f>
        <v>200</v>
      </c>
      <c r="I21" s="6">
        <f>+Patterns!G13*$D$4</f>
        <v>200</v>
      </c>
      <c r="J21" s="6">
        <f>+Patterns!H13*$D$4</f>
        <v>200</v>
      </c>
      <c r="K21" s="6">
        <f>+Patterns!I13*$D$4</f>
        <v>200</v>
      </c>
      <c r="L21" s="6">
        <f>+Patterns!J13*$D$4</f>
        <v>200</v>
      </c>
      <c r="M21" s="6">
        <f>+Patterns!K13*$D$4</f>
        <v>200</v>
      </c>
      <c r="N21" s="6">
        <f>+Patterns!L13*$D$4</f>
        <v>200</v>
      </c>
      <c r="O21" s="6">
        <f>+Patterns!M13*$D$4</f>
        <v>200</v>
      </c>
      <c r="P21" s="6">
        <f>+Patterns!N13*$D$4</f>
        <v>0</v>
      </c>
      <c r="Q21" s="6">
        <f>+Patterns!O13*$D$4</f>
        <v>0</v>
      </c>
      <c r="R21" s="6">
        <f>+Patterns!P13*$D$4</f>
        <v>0</v>
      </c>
      <c r="S21" s="6">
        <f>+Patterns!Q13*$D$4</f>
        <v>0</v>
      </c>
      <c r="T21" s="6">
        <f>+Patterns!R13*$D$4</f>
        <v>0</v>
      </c>
      <c r="U21" s="6">
        <f>+Patterns!S13*$D$4</f>
        <v>0</v>
      </c>
      <c r="V21" s="6">
        <f>+Patterns!T13*$D$4</f>
        <v>0</v>
      </c>
      <c r="W21" s="6">
        <f>+Patterns!U13*$D$4</f>
        <v>0</v>
      </c>
      <c r="X21" s="6">
        <f>+Patterns!V13*$D$4</f>
        <v>0</v>
      </c>
      <c r="Y21" s="6">
        <f>+Patterns!W13*$D$4</f>
        <v>0</v>
      </c>
      <c r="Z21" s="6">
        <f>+Patterns!X13*$D$4</f>
        <v>0</v>
      </c>
      <c r="AA21" s="6">
        <f>+Patterns!Y13*$D$4</f>
        <v>0</v>
      </c>
      <c r="AB21" s="6">
        <f>+Patterns!Z13*$D$4</f>
        <v>0</v>
      </c>
      <c r="AC21" s="9">
        <f t="shared" si="1"/>
        <v>1600</v>
      </c>
    </row>
    <row r="22" spans="1:29">
      <c r="A22" s="7" t="s">
        <v>29</v>
      </c>
      <c r="B22" s="9">
        <f t="shared" si="3"/>
        <v>249999.99374439131</v>
      </c>
      <c r="C22" s="12">
        <f>+Arrivals!C17*A$4</f>
        <v>1066666.6400000001</v>
      </c>
      <c r="D22" s="9">
        <f t="shared" si="2"/>
        <v>1066666.6399785331</v>
      </c>
      <c r="E22" s="6">
        <f>+Patterns!C14*$D$4</f>
        <v>0</v>
      </c>
      <c r="F22" s="6">
        <f>+Patterns!D14*$D$4</f>
        <v>0</v>
      </c>
      <c r="G22" s="6">
        <f>+Patterns!E14*$D$4</f>
        <v>0</v>
      </c>
      <c r="H22" s="6">
        <f>+Patterns!F14*$D$4</f>
        <v>0</v>
      </c>
      <c r="I22" s="6">
        <f>+Patterns!G14*$D$4</f>
        <v>200</v>
      </c>
      <c r="J22" s="6">
        <f>+Patterns!H14*$D$4</f>
        <v>200</v>
      </c>
      <c r="K22" s="6">
        <f>+Patterns!I14*$D$4</f>
        <v>200</v>
      </c>
      <c r="L22" s="6">
        <f>+Patterns!J14*$D$4</f>
        <v>200</v>
      </c>
      <c r="M22" s="6">
        <f>+Patterns!K14*$D$4</f>
        <v>200</v>
      </c>
      <c r="N22" s="6">
        <f>+Patterns!L14*$D$4</f>
        <v>200</v>
      </c>
      <c r="O22" s="6">
        <f>+Patterns!M14*$D$4</f>
        <v>200</v>
      </c>
      <c r="P22" s="6">
        <f>+Patterns!N14*$D$4</f>
        <v>200</v>
      </c>
      <c r="Q22" s="6">
        <f>+Patterns!O14*$D$4</f>
        <v>0</v>
      </c>
      <c r="R22" s="6">
        <f>+Patterns!P14*$D$4</f>
        <v>0</v>
      </c>
      <c r="S22" s="6">
        <f>+Patterns!Q14*$D$4</f>
        <v>0</v>
      </c>
      <c r="T22" s="6">
        <f>+Patterns!R14*$D$4</f>
        <v>0</v>
      </c>
      <c r="U22" s="6">
        <f>+Patterns!S14*$D$4</f>
        <v>0</v>
      </c>
      <c r="V22" s="6">
        <f>+Patterns!T14*$D$4</f>
        <v>0</v>
      </c>
      <c r="W22" s="6">
        <f>+Patterns!U14*$D$4</f>
        <v>0</v>
      </c>
      <c r="X22" s="6">
        <f>+Patterns!V14*$D$4</f>
        <v>0</v>
      </c>
      <c r="Y22" s="6">
        <f>+Patterns!W14*$D$4</f>
        <v>0</v>
      </c>
      <c r="Z22" s="6">
        <f>+Patterns!X14*$D$4</f>
        <v>0</v>
      </c>
      <c r="AA22" s="6">
        <f>+Patterns!Y14*$D$4</f>
        <v>0</v>
      </c>
      <c r="AB22" s="6">
        <f>+Patterns!Z14*$D$4</f>
        <v>0</v>
      </c>
      <c r="AC22" s="9">
        <f t="shared" si="1"/>
        <v>1600</v>
      </c>
    </row>
    <row r="23" spans="1:29">
      <c r="A23" s="7" t="s">
        <v>30</v>
      </c>
      <c r="B23" s="9">
        <f t="shared" si="3"/>
        <v>266666.6599630813</v>
      </c>
      <c r="C23" s="12">
        <f>+Arrivals!C18*A$4</f>
        <v>1333333.3</v>
      </c>
      <c r="D23" s="9">
        <f t="shared" si="2"/>
        <v>1333333.2999416145</v>
      </c>
      <c r="E23" s="6">
        <f>+Patterns!C15*$D$4</f>
        <v>0</v>
      </c>
      <c r="F23" s="6">
        <f>+Patterns!D15*$D$4</f>
        <v>0</v>
      </c>
      <c r="G23" s="6">
        <f>+Patterns!E15*$D$4</f>
        <v>0</v>
      </c>
      <c r="H23" s="6">
        <f>+Patterns!F15*$D$4</f>
        <v>0</v>
      </c>
      <c r="I23" s="6">
        <f>+Patterns!G15*$D$4</f>
        <v>0</v>
      </c>
      <c r="J23" s="6">
        <f>+Patterns!H15*$D$4</f>
        <v>200</v>
      </c>
      <c r="K23" s="6">
        <f>+Patterns!I15*$D$4</f>
        <v>200</v>
      </c>
      <c r="L23" s="6">
        <f>+Patterns!J15*$D$4</f>
        <v>200</v>
      </c>
      <c r="M23" s="6">
        <f>+Patterns!K15*$D$4</f>
        <v>200</v>
      </c>
      <c r="N23" s="6">
        <f>+Patterns!L15*$D$4</f>
        <v>200</v>
      </c>
      <c r="O23" s="6">
        <f>+Patterns!M15*$D$4</f>
        <v>200</v>
      </c>
      <c r="P23" s="6">
        <f>+Patterns!N15*$D$4</f>
        <v>200</v>
      </c>
      <c r="Q23" s="6">
        <f>+Patterns!O15*$D$4</f>
        <v>200</v>
      </c>
      <c r="R23" s="6">
        <f>+Patterns!P15*$D$4</f>
        <v>0</v>
      </c>
      <c r="S23" s="6">
        <f>+Patterns!Q15*$D$4</f>
        <v>0</v>
      </c>
      <c r="T23" s="6">
        <f>+Patterns!R15*$D$4</f>
        <v>0</v>
      </c>
      <c r="U23" s="6">
        <f>+Patterns!S15*$D$4</f>
        <v>0</v>
      </c>
      <c r="V23" s="6">
        <f>+Patterns!T15*$D$4</f>
        <v>0</v>
      </c>
      <c r="W23" s="6">
        <f>+Patterns!U15*$D$4</f>
        <v>0</v>
      </c>
      <c r="X23" s="6">
        <f>+Patterns!V15*$D$4</f>
        <v>0</v>
      </c>
      <c r="Y23" s="6">
        <f>+Patterns!W15*$D$4</f>
        <v>0</v>
      </c>
      <c r="Z23" s="6">
        <f>+Patterns!X15*$D$4</f>
        <v>0</v>
      </c>
      <c r="AA23" s="6">
        <f>+Patterns!Y15*$D$4</f>
        <v>0</v>
      </c>
      <c r="AB23" s="6">
        <f>+Patterns!Z15*$D$4</f>
        <v>0</v>
      </c>
      <c r="AC23" s="9">
        <f t="shared" si="1"/>
        <v>1600</v>
      </c>
    </row>
    <row r="24" spans="1:29">
      <c r="A24" s="7" t="s">
        <v>31</v>
      </c>
      <c r="B24" s="9">
        <f t="shared" si="3"/>
        <v>705555.53788319102</v>
      </c>
      <c r="C24" s="12">
        <f>+Arrivals!C19*A$4</f>
        <v>2133333.2800000003</v>
      </c>
      <c r="D24" s="9">
        <f t="shared" si="2"/>
        <v>2038888.8378248056</v>
      </c>
      <c r="E24" s="6">
        <f>+Patterns!C16*$D$4</f>
        <v>0</v>
      </c>
      <c r="F24" s="6">
        <f>+Patterns!D16*$D$4</f>
        <v>0</v>
      </c>
      <c r="G24" s="6">
        <f>+Patterns!E16*$D$4</f>
        <v>0</v>
      </c>
      <c r="H24" s="6">
        <f>+Patterns!F16*$D$4</f>
        <v>0</v>
      </c>
      <c r="I24" s="6">
        <f>+Patterns!G16*$D$4</f>
        <v>0</v>
      </c>
      <c r="J24" s="6">
        <f>+Patterns!H16*$D$4</f>
        <v>0</v>
      </c>
      <c r="K24" s="6">
        <f>+Patterns!I16*$D$4</f>
        <v>200</v>
      </c>
      <c r="L24" s="6">
        <f>+Patterns!J16*$D$4</f>
        <v>200</v>
      </c>
      <c r="M24" s="6">
        <f>+Patterns!K16*$D$4</f>
        <v>200</v>
      </c>
      <c r="N24" s="6">
        <f>+Patterns!L16*$D$4</f>
        <v>200</v>
      </c>
      <c r="O24" s="6">
        <f>+Patterns!M16*$D$4</f>
        <v>200</v>
      </c>
      <c r="P24" s="6">
        <f>+Patterns!N16*$D$4</f>
        <v>200</v>
      </c>
      <c r="Q24" s="6">
        <f>+Patterns!O16*$D$4</f>
        <v>200</v>
      </c>
      <c r="R24" s="6">
        <f>+Patterns!P16*$D$4</f>
        <v>200</v>
      </c>
      <c r="S24" s="6">
        <f>+Patterns!Q16*$D$4</f>
        <v>0</v>
      </c>
      <c r="T24" s="6">
        <f>+Patterns!R16*$D$4</f>
        <v>0</v>
      </c>
      <c r="U24" s="6">
        <f>+Patterns!S16*$D$4</f>
        <v>0</v>
      </c>
      <c r="V24" s="6">
        <f>+Patterns!T16*$D$4</f>
        <v>0</v>
      </c>
      <c r="W24" s="6">
        <f>+Patterns!U16*$D$4</f>
        <v>0</v>
      </c>
      <c r="X24" s="6">
        <f>+Patterns!V16*$D$4</f>
        <v>0</v>
      </c>
      <c r="Y24" s="6">
        <f>+Patterns!W16*$D$4</f>
        <v>0</v>
      </c>
      <c r="Z24" s="6">
        <f>+Patterns!X16*$D$4</f>
        <v>0</v>
      </c>
      <c r="AA24" s="6">
        <f>+Patterns!Y16*$D$4</f>
        <v>0</v>
      </c>
      <c r="AB24" s="6">
        <f>+Patterns!Z16*$D$4</f>
        <v>0</v>
      </c>
      <c r="AC24" s="9">
        <f t="shared" si="1"/>
        <v>1600</v>
      </c>
    </row>
    <row r="25" spans="1:29">
      <c r="A25" s="7" t="s">
        <v>32</v>
      </c>
      <c r="B25" s="9">
        <f t="shared" si="3"/>
        <v>705555.53788319102</v>
      </c>
      <c r="C25" s="12">
        <f>+Arrivals!C20*A$4</f>
        <v>2933333.2600000002</v>
      </c>
      <c r="D25" s="9">
        <f t="shared" si="2"/>
        <v>2744444.3757079965</v>
      </c>
      <c r="E25" s="6">
        <f>+Patterns!C17*$D$4</f>
        <v>0</v>
      </c>
      <c r="F25" s="6">
        <f>+Patterns!D17*$D$4</f>
        <v>0</v>
      </c>
      <c r="G25" s="6">
        <f>+Patterns!E17*$D$4</f>
        <v>0</v>
      </c>
      <c r="H25" s="6">
        <f>+Patterns!F17*$D$4</f>
        <v>0</v>
      </c>
      <c r="I25" s="6">
        <f>+Patterns!G17*$D$4</f>
        <v>0</v>
      </c>
      <c r="J25" s="6">
        <f>+Patterns!H17*$D$4</f>
        <v>0</v>
      </c>
      <c r="K25" s="6">
        <f>+Patterns!I17*$D$4</f>
        <v>0</v>
      </c>
      <c r="L25" s="6">
        <f>+Patterns!J17*$D$4</f>
        <v>200</v>
      </c>
      <c r="M25" s="6">
        <f>+Patterns!K17*$D$4</f>
        <v>200</v>
      </c>
      <c r="N25" s="6">
        <f>+Patterns!L17*$D$4</f>
        <v>200</v>
      </c>
      <c r="O25" s="6">
        <f>+Patterns!M17*$D$4</f>
        <v>200</v>
      </c>
      <c r="P25" s="6">
        <f>+Patterns!N17*$D$4</f>
        <v>200</v>
      </c>
      <c r="Q25" s="6">
        <f>+Patterns!O17*$D$4</f>
        <v>200</v>
      </c>
      <c r="R25" s="6">
        <f>+Patterns!P17*$D$4</f>
        <v>200</v>
      </c>
      <c r="S25" s="6">
        <f>+Patterns!Q17*$D$4</f>
        <v>200</v>
      </c>
      <c r="T25" s="6">
        <f>+Patterns!R17*$D$4</f>
        <v>0</v>
      </c>
      <c r="U25" s="6">
        <f>+Patterns!S17*$D$4</f>
        <v>0</v>
      </c>
      <c r="V25" s="6">
        <f>+Patterns!T17*$D$4</f>
        <v>0</v>
      </c>
      <c r="W25" s="6">
        <f>+Patterns!U17*$D$4</f>
        <v>0</v>
      </c>
      <c r="X25" s="6">
        <f>+Patterns!V17*$D$4</f>
        <v>0</v>
      </c>
      <c r="Y25" s="6">
        <f>+Patterns!W17*$D$4</f>
        <v>0</v>
      </c>
      <c r="Z25" s="6">
        <f>+Patterns!X17*$D$4</f>
        <v>0</v>
      </c>
      <c r="AA25" s="6">
        <f>+Patterns!Y17*$D$4</f>
        <v>0</v>
      </c>
      <c r="AB25" s="6">
        <f>+Patterns!Z17*$D$4</f>
        <v>0</v>
      </c>
      <c r="AC25" s="9">
        <f t="shared" si="1"/>
        <v>1600</v>
      </c>
    </row>
    <row r="26" spans="1:29">
      <c r="A26" s="7" t="s">
        <v>33</v>
      </c>
      <c r="B26" s="9">
        <f t="shared" si="3"/>
        <v>705555.53788319102</v>
      </c>
      <c r="C26" s="12">
        <f>+Arrivals!C21*A$4</f>
        <v>3733333.24</v>
      </c>
      <c r="D26" s="9">
        <f t="shared" si="2"/>
        <v>3449999.9135911874</v>
      </c>
      <c r="E26" s="6">
        <f>+Patterns!C18*$D$4</f>
        <v>0</v>
      </c>
      <c r="F26" s="6">
        <f>+Patterns!D18*$D$4</f>
        <v>0</v>
      </c>
      <c r="G26" s="6">
        <f>+Patterns!E18*$D$4</f>
        <v>0</v>
      </c>
      <c r="H26" s="6">
        <f>+Patterns!F18*$D$4</f>
        <v>0</v>
      </c>
      <c r="I26" s="6">
        <f>+Patterns!G18*$D$4</f>
        <v>0</v>
      </c>
      <c r="J26" s="6">
        <f>+Patterns!H18*$D$4</f>
        <v>0</v>
      </c>
      <c r="K26" s="6">
        <f>+Patterns!I18*$D$4</f>
        <v>0</v>
      </c>
      <c r="L26" s="6">
        <f>+Patterns!J18*$D$4</f>
        <v>0</v>
      </c>
      <c r="M26" s="6">
        <f>+Patterns!K18*$D$4</f>
        <v>200</v>
      </c>
      <c r="N26" s="6">
        <f>+Patterns!L18*$D$4</f>
        <v>200</v>
      </c>
      <c r="O26" s="6">
        <f>+Patterns!M18*$D$4</f>
        <v>200</v>
      </c>
      <c r="P26" s="6">
        <f>+Patterns!N18*$D$4</f>
        <v>200</v>
      </c>
      <c r="Q26" s="6">
        <f>+Patterns!O18*$D$4</f>
        <v>200</v>
      </c>
      <c r="R26" s="6">
        <f>+Patterns!P18*$D$4</f>
        <v>200</v>
      </c>
      <c r="S26" s="6">
        <f>+Patterns!Q18*$D$4</f>
        <v>200</v>
      </c>
      <c r="T26" s="6">
        <f>+Patterns!R18*$D$4</f>
        <v>200</v>
      </c>
      <c r="U26" s="6">
        <f>+Patterns!S18*$D$4</f>
        <v>0</v>
      </c>
      <c r="V26" s="6">
        <f>+Patterns!T18*$D$4</f>
        <v>0</v>
      </c>
      <c r="W26" s="6">
        <f>+Patterns!U18*$D$4</f>
        <v>0</v>
      </c>
      <c r="X26" s="6">
        <f>+Patterns!V18*$D$4</f>
        <v>0</v>
      </c>
      <c r="Y26" s="6">
        <f>+Patterns!W18*$D$4</f>
        <v>0</v>
      </c>
      <c r="Z26" s="6">
        <f>+Patterns!X18*$D$4</f>
        <v>0</v>
      </c>
      <c r="AA26" s="6">
        <f>+Patterns!Y18*$D$4</f>
        <v>0</v>
      </c>
      <c r="AB26" s="6">
        <f>+Patterns!Z18*$D$4</f>
        <v>0</v>
      </c>
      <c r="AC26" s="9">
        <f t="shared" si="1"/>
        <v>1600</v>
      </c>
    </row>
    <row r="27" spans="1:29">
      <c r="A27" s="7" t="s">
        <v>34</v>
      </c>
      <c r="B27" s="9">
        <f t="shared" si="3"/>
        <v>1349999.9663497566</v>
      </c>
      <c r="C27" s="12">
        <f>+Arrivals!C22*A$4</f>
        <v>4799999.88</v>
      </c>
      <c r="D27" s="9">
        <f t="shared" si="2"/>
        <v>4799999.8799409438</v>
      </c>
      <c r="E27" s="6">
        <f>+Patterns!C19*$D$4</f>
        <v>0</v>
      </c>
      <c r="F27" s="6">
        <f>+Patterns!D19*$D$4</f>
        <v>0</v>
      </c>
      <c r="G27" s="6">
        <f>+Patterns!E19*$D$4</f>
        <v>0</v>
      </c>
      <c r="H27" s="6">
        <f>+Patterns!F19*$D$4</f>
        <v>0</v>
      </c>
      <c r="I27" s="6">
        <f>+Patterns!G19*$D$4</f>
        <v>0</v>
      </c>
      <c r="J27" s="6">
        <f>+Patterns!H19*$D$4</f>
        <v>0</v>
      </c>
      <c r="K27" s="6">
        <f>+Patterns!I19*$D$4</f>
        <v>0</v>
      </c>
      <c r="L27" s="6">
        <f>+Patterns!J19*$D$4</f>
        <v>0</v>
      </c>
      <c r="M27" s="6">
        <f>+Patterns!K19*$D$4</f>
        <v>0</v>
      </c>
      <c r="N27" s="6">
        <f>+Patterns!L19*$D$4</f>
        <v>200</v>
      </c>
      <c r="O27" s="6">
        <f>+Patterns!M19*$D$4</f>
        <v>200</v>
      </c>
      <c r="P27" s="6">
        <f>+Patterns!N19*$D$4</f>
        <v>200</v>
      </c>
      <c r="Q27" s="6">
        <f>+Patterns!O19*$D$4</f>
        <v>200</v>
      </c>
      <c r="R27" s="6">
        <f>+Patterns!P19*$D$4</f>
        <v>200</v>
      </c>
      <c r="S27" s="6">
        <f>+Patterns!Q19*$D$4</f>
        <v>200</v>
      </c>
      <c r="T27" s="6">
        <f>+Patterns!R19*$D$4</f>
        <v>200</v>
      </c>
      <c r="U27" s="6">
        <f>+Patterns!S19*$D$4</f>
        <v>200</v>
      </c>
      <c r="V27" s="6">
        <f>+Patterns!T19*$D$4</f>
        <v>0</v>
      </c>
      <c r="W27" s="6">
        <f>+Patterns!U19*$D$4</f>
        <v>0</v>
      </c>
      <c r="X27" s="6">
        <f>+Patterns!V19*$D$4</f>
        <v>0</v>
      </c>
      <c r="Y27" s="6">
        <f>+Patterns!W19*$D$4</f>
        <v>0</v>
      </c>
      <c r="Z27" s="6">
        <f>+Patterns!X19*$D$4</f>
        <v>0</v>
      </c>
      <c r="AA27" s="6">
        <f>+Patterns!Y19*$D$4</f>
        <v>0</v>
      </c>
      <c r="AB27" s="6">
        <f>+Patterns!Z19*$D$4</f>
        <v>0</v>
      </c>
      <c r="AC27" s="9">
        <f t="shared" si="1"/>
        <v>1600</v>
      </c>
    </row>
    <row r="28" spans="1:29">
      <c r="A28" s="7" t="s">
        <v>35</v>
      </c>
      <c r="B28" s="9">
        <f t="shared" si="3"/>
        <v>1416666.6313507245</v>
      </c>
      <c r="C28" s="12">
        <f>+Arrivals!C23*A$4</f>
        <v>6266666.5099999998</v>
      </c>
      <c r="D28" s="9">
        <f t="shared" si="2"/>
        <v>6216666.5112916678</v>
      </c>
      <c r="E28" s="6">
        <f>+Patterns!C20*$D$4</f>
        <v>0</v>
      </c>
      <c r="F28" s="6">
        <f>+Patterns!D20*$D$4</f>
        <v>0</v>
      </c>
      <c r="G28" s="6">
        <f>+Patterns!E20*$D$4</f>
        <v>0</v>
      </c>
      <c r="H28" s="6">
        <f>+Patterns!F20*$D$4</f>
        <v>0</v>
      </c>
      <c r="I28" s="6">
        <f>+Patterns!G20*$D$4</f>
        <v>0</v>
      </c>
      <c r="J28" s="6">
        <f>+Patterns!H20*$D$4</f>
        <v>0</v>
      </c>
      <c r="K28" s="6">
        <f>+Patterns!I20*$D$4</f>
        <v>0</v>
      </c>
      <c r="L28" s="6">
        <f>+Patterns!J20*$D$4</f>
        <v>0</v>
      </c>
      <c r="M28" s="6">
        <f>+Patterns!K20*$D$4</f>
        <v>0</v>
      </c>
      <c r="N28" s="6">
        <f>+Patterns!L20*$D$4</f>
        <v>0</v>
      </c>
      <c r="O28" s="6">
        <f>+Patterns!M20*$D$4</f>
        <v>200</v>
      </c>
      <c r="P28" s="6">
        <f>+Patterns!N20*$D$4</f>
        <v>200</v>
      </c>
      <c r="Q28" s="6">
        <f>+Patterns!O20*$D$4</f>
        <v>200</v>
      </c>
      <c r="R28" s="6">
        <f>+Patterns!P20*$D$4</f>
        <v>200</v>
      </c>
      <c r="S28" s="6">
        <f>+Patterns!Q20*$D$4</f>
        <v>200</v>
      </c>
      <c r="T28" s="6">
        <f>+Patterns!R20*$D$4</f>
        <v>200</v>
      </c>
      <c r="U28" s="6">
        <f>+Patterns!S20*$D$4</f>
        <v>200</v>
      </c>
      <c r="V28" s="6">
        <f>+Patterns!T20*$D$4</f>
        <v>200</v>
      </c>
      <c r="W28" s="6">
        <f>+Patterns!U20*$D$4</f>
        <v>0</v>
      </c>
      <c r="X28" s="6">
        <f>+Patterns!V20*$D$4</f>
        <v>0</v>
      </c>
      <c r="Y28" s="6">
        <f>+Patterns!W20*$D$4</f>
        <v>0</v>
      </c>
      <c r="Z28" s="6">
        <f>+Patterns!X20*$D$4</f>
        <v>0</v>
      </c>
      <c r="AA28" s="6">
        <f>+Patterns!Y20*$D$4</f>
        <v>0</v>
      </c>
      <c r="AB28" s="6">
        <f>+Patterns!Z20*$D$4</f>
        <v>0</v>
      </c>
      <c r="AC28" s="9">
        <f t="shared" si="1"/>
        <v>1600</v>
      </c>
    </row>
    <row r="29" spans="1:29">
      <c r="A29" s="7" t="s">
        <v>36</v>
      </c>
      <c r="B29" s="9">
        <f t="shared" si="3"/>
        <v>1416666.6313507245</v>
      </c>
      <c r="C29" s="12">
        <f>+Arrivals!C24*A$4</f>
        <v>7999999.7999999998</v>
      </c>
      <c r="D29" s="9">
        <f t="shared" si="2"/>
        <v>7633333.1426423918</v>
      </c>
      <c r="E29" s="6">
        <f>+Patterns!C21*$D$4</f>
        <v>0</v>
      </c>
      <c r="F29" s="6">
        <f>+Patterns!D21*$D$4</f>
        <v>0</v>
      </c>
      <c r="G29" s="6">
        <f>+Patterns!E21*$D$4</f>
        <v>0</v>
      </c>
      <c r="H29" s="6">
        <f>+Patterns!F21*$D$4</f>
        <v>0</v>
      </c>
      <c r="I29" s="6">
        <f>+Patterns!G21*$D$4</f>
        <v>0</v>
      </c>
      <c r="J29" s="6">
        <f>+Patterns!H21*$D$4</f>
        <v>0</v>
      </c>
      <c r="K29" s="6">
        <f>+Patterns!I21*$D$4</f>
        <v>0</v>
      </c>
      <c r="L29" s="6">
        <f>+Patterns!J21*$D$4</f>
        <v>0</v>
      </c>
      <c r="M29" s="6">
        <f>+Patterns!K21*$D$4</f>
        <v>0</v>
      </c>
      <c r="N29" s="6">
        <f>+Patterns!L21*$D$4</f>
        <v>0</v>
      </c>
      <c r="O29" s="6">
        <f>+Patterns!M21*$D$4</f>
        <v>0</v>
      </c>
      <c r="P29" s="6">
        <f>+Patterns!N21*$D$4</f>
        <v>200</v>
      </c>
      <c r="Q29" s="6">
        <f>+Patterns!O21*$D$4</f>
        <v>200</v>
      </c>
      <c r="R29" s="6">
        <f>+Patterns!P21*$D$4</f>
        <v>200</v>
      </c>
      <c r="S29" s="6">
        <f>+Patterns!Q21*$D$4</f>
        <v>200</v>
      </c>
      <c r="T29" s="6">
        <f>+Patterns!R21*$D$4</f>
        <v>200</v>
      </c>
      <c r="U29" s="6">
        <f>+Patterns!S21*$D$4</f>
        <v>200</v>
      </c>
      <c r="V29" s="6">
        <f>+Patterns!T21*$D$4</f>
        <v>200</v>
      </c>
      <c r="W29" s="6">
        <f>+Patterns!U21*$D$4</f>
        <v>200</v>
      </c>
      <c r="X29" s="6">
        <f>+Patterns!V21*$D$4</f>
        <v>0</v>
      </c>
      <c r="Y29" s="6">
        <f>+Patterns!W21*$D$4</f>
        <v>0</v>
      </c>
      <c r="Z29" s="6">
        <f>+Patterns!X21*$D$4</f>
        <v>0</v>
      </c>
      <c r="AA29" s="6">
        <f>+Patterns!Y21*$D$4</f>
        <v>0</v>
      </c>
      <c r="AB29" s="6">
        <f>+Patterns!Z21*$D$4</f>
        <v>0</v>
      </c>
      <c r="AC29" s="9">
        <f t="shared" si="1"/>
        <v>1600</v>
      </c>
    </row>
    <row r="30" spans="1:29">
      <c r="A30" s="7" t="s">
        <v>37</v>
      </c>
      <c r="B30" s="9">
        <f t="shared" si="3"/>
        <v>1416666.6313507245</v>
      </c>
      <c r="C30" s="12">
        <f>+Arrivals!C25*A$4</f>
        <v>10133333.08</v>
      </c>
      <c r="D30" s="9">
        <f t="shared" si="2"/>
        <v>9049999.7739931159</v>
      </c>
      <c r="E30" s="6">
        <f>+Patterns!C22*$D$4</f>
        <v>0</v>
      </c>
      <c r="F30" s="6">
        <f>+Patterns!D22*$D$4</f>
        <v>0</v>
      </c>
      <c r="G30" s="6">
        <f>+Patterns!E22*$D$4</f>
        <v>0</v>
      </c>
      <c r="H30" s="6">
        <f>+Patterns!F22*$D$4</f>
        <v>0</v>
      </c>
      <c r="I30" s="6">
        <f>+Patterns!G22*$D$4</f>
        <v>0</v>
      </c>
      <c r="J30" s="6">
        <f>+Patterns!H22*$D$4</f>
        <v>0</v>
      </c>
      <c r="K30" s="6">
        <f>+Patterns!I22*$D$4</f>
        <v>0</v>
      </c>
      <c r="L30" s="6">
        <f>+Patterns!J22*$D$4</f>
        <v>0</v>
      </c>
      <c r="M30" s="6">
        <f>+Patterns!K22*$D$4</f>
        <v>0</v>
      </c>
      <c r="N30" s="6">
        <f>+Patterns!L22*$D$4</f>
        <v>0</v>
      </c>
      <c r="O30" s="6">
        <f>+Patterns!M22*$D$4</f>
        <v>0</v>
      </c>
      <c r="P30" s="6">
        <f>+Patterns!N22*$D$4</f>
        <v>0</v>
      </c>
      <c r="Q30" s="6">
        <f>+Patterns!O22*$D$4</f>
        <v>200</v>
      </c>
      <c r="R30" s="6">
        <f>+Patterns!P22*$D$4</f>
        <v>200</v>
      </c>
      <c r="S30" s="6">
        <f>+Patterns!Q22*$D$4</f>
        <v>200</v>
      </c>
      <c r="T30" s="6">
        <f>+Patterns!R22*$D$4</f>
        <v>200</v>
      </c>
      <c r="U30" s="6">
        <f>+Patterns!S22*$D$4</f>
        <v>200</v>
      </c>
      <c r="V30" s="6">
        <f>+Patterns!T22*$D$4</f>
        <v>200</v>
      </c>
      <c r="W30" s="6">
        <f>+Patterns!U22*$D$4</f>
        <v>200</v>
      </c>
      <c r="X30" s="6">
        <f>+Patterns!V22*$D$4</f>
        <v>200</v>
      </c>
      <c r="Y30" s="6">
        <f>+Patterns!W22*$D$4</f>
        <v>0</v>
      </c>
      <c r="Z30" s="6">
        <f>+Patterns!X22*$D$4</f>
        <v>0</v>
      </c>
      <c r="AA30" s="6">
        <f>+Patterns!Y22*$D$4</f>
        <v>0</v>
      </c>
      <c r="AB30" s="6">
        <f>+Patterns!Z22*$D$4</f>
        <v>0</v>
      </c>
      <c r="AC30" s="9">
        <f t="shared" si="1"/>
        <v>1600</v>
      </c>
    </row>
    <row r="31" spans="1:29">
      <c r="A31" s="7" t="s">
        <v>38</v>
      </c>
      <c r="B31" s="9">
        <f t="shared" si="3"/>
        <v>1399999.9651320346</v>
      </c>
      <c r="C31" s="12">
        <f>+Arrivals!C26*A$4</f>
        <v>11999999.700000001</v>
      </c>
      <c r="D31" s="9">
        <f t="shared" si="2"/>
        <v>10449999.739125151</v>
      </c>
      <c r="E31" s="6">
        <f>+Patterns!C23*$D$4</f>
        <v>0</v>
      </c>
      <c r="F31" s="6">
        <f>+Patterns!D23*$D$4</f>
        <v>0</v>
      </c>
      <c r="G31" s="6">
        <f>+Patterns!E23*$D$4</f>
        <v>0</v>
      </c>
      <c r="H31" s="6">
        <f>+Patterns!F23*$D$4</f>
        <v>0</v>
      </c>
      <c r="I31" s="6">
        <f>+Patterns!G23*$D$4</f>
        <v>0</v>
      </c>
      <c r="J31" s="6">
        <f>+Patterns!H23*$D$4</f>
        <v>0</v>
      </c>
      <c r="K31" s="6">
        <f>+Patterns!I23*$D$4</f>
        <v>0</v>
      </c>
      <c r="L31" s="6">
        <f>+Patterns!J23*$D$4</f>
        <v>0</v>
      </c>
      <c r="M31" s="6">
        <f>+Patterns!K23*$D$4</f>
        <v>0</v>
      </c>
      <c r="N31" s="6">
        <f>+Patterns!L23*$D$4</f>
        <v>0</v>
      </c>
      <c r="O31" s="6">
        <f>+Patterns!M23*$D$4</f>
        <v>0</v>
      </c>
      <c r="P31" s="6">
        <f>+Patterns!N23*$D$4</f>
        <v>0</v>
      </c>
      <c r="Q31" s="6">
        <f>+Patterns!O23*$D$4</f>
        <v>0</v>
      </c>
      <c r="R31" s="6">
        <f>+Patterns!P23*$D$4</f>
        <v>200</v>
      </c>
      <c r="S31" s="6">
        <f>+Patterns!Q23*$D$4</f>
        <v>200</v>
      </c>
      <c r="T31" s="6">
        <f>+Patterns!R23*$D$4</f>
        <v>200</v>
      </c>
      <c r="U31" s="6">
        <f>+Patterns!S23*$D$4</f>
        <v>200</v>
      </c>
      <c r="V31" s="6">
        <f>+Patterns!T23*$D$4</f>
        <v>200</v>
      </c>
      <c r="W31" s="6">
        <f>+Patterns!U23*$D$4</f>
        <v>200</v>
      </c>
      <c r="X31" s="6">
        <f>+Patterns!V23*$D$4</f>
        <v>200</v>
      </c>
      <c r="Y31" s="6">
        <f>+Patterns!W23*$D$4</f>
        <v>200</v>
      </c>
      <c r="Z31" s="6">
        <f>+Patterns!X23*$D$4</f>
        <v>0</v>
      </c>
      <c r="AA31" s="6">
        <f>+Patterns!Y23*$D$4</f>
        <v>0</v>
      </c>
      <c r="AB31" s="6">
        <f>+Patterns!Z23*$D$4</f>
        <v>0</v>
      </c>
      <c r="AC31" s="9">
        <f t="shared" si="1"/>
        <v>1600</v>
      </c>
    </row>
    <row r="32" spans="1:29">
      <c r="A32" s="7" t="s">
        <v>39</v>
      </c>
      <c r="B32" s="9">
        <f t="shared" si="3"/>
        <v>961111.08721192484</v>
      </c>
      <c r="C32" s="12">
        <f>+Arrivals!C27*A$4</f>
        <v>12533333.02</v>
      </c>
      <c r="D32" s="9">
        <f t="shared" si="2"/>
        <v>11411110.826337077</v>
      </c>
      <c r="E32" s="6">
        <f>+Patterns!C24*$D$4</f>
        <v>0</v>
      </c>
      <c r="F32" s="6">
        <f>+Patterns!D24*$D$4</f>
        <v>0</v>
      </c>
      <c r="G32" s="6">
        <f>+Patterns!E24*$D$4</f>
        <v>0</v>
      </c>
      <c r="H32" s="6">
        <f>+Patterns!F24*$D$4</f>
        <v>0</v>
      </c>
      <c r="I32" s="6">
        <f>+Patterns!G24*$D$4</f>
        <v>0</v>
      </c>
      <c r="J32" s="6">
        <f>+Patterns!H24*$D$4</f>
        <v>0</v>
      </c>
      <c r="K32" s="6">
        <f>+Patterns!I24*$D$4</f>
        <v>0</v>
      </c>
      <c r="L32" s="6">
        <f>+Patterns!J24*$D$4</f>
        <v>0</v>
      </c>
      <c r="M32" s="6">
        <f>+Patterns!K24*$D$4</f>
        <v>0</v>
      </c>
      <c r="N32" s="6">
        <f>+Patterns!L24*$D$4</f>
        <v>0</v>
      </c>
      <c r="O32" s="6">
        <f>+Patterns!M24*$D$4</f>
        <v>0</v>
      </c>
      <c r="P32" s="6">
        <f>+Patterns!N24*$D$4</f>
        <v>0</v>
      </c>
      <c r="Q32" s="6">
        <f>+Patterns!O24*$D$4</f>
        <v>0</v>
      </c>
      <c r="R32" s="6">
        <f>+Patterns!P24*$D$4</f>
        <v>0</v>
      </c>
      <c r="S32" s="6">
        <f>+Patterns!Q24*$D$4</f>
        <v>200</v>
      </c>
      <c r="T32" s="6">
        <f>+Patterns!R24*$D$4</f>
        <v>200</v>
      </c>
      <c r="U32" s="6">
        <f>+Patterns!S24*$D$4</f>
        <v>200</v>
      </c>
      <c r="V32" s="6">
        <f>+Patterns!T24*$D$4</f>
        <v>200</v>
      </c>
      <c r="W32" s="6">
        <f>+Patterns!U24*$D$4</f>
        <v>200</v>
      </c>
      <c r="X32" s="6">
        <f>+Patterns!V24*$D$4</f>
        <v>200</v>
      </c>
      <c r="Y32" s="6">
        <f>+Patterns!W24*$D$4</f>
        <v>200</v>
      </c>
      <c r="Z32" s="6">
        <f>+Patterns!X24*$D$4</f>
        <v>200</v>
      </c>
      <c r="AA32" s="6">
        <f>+Patterns!Y24*$D$4</f>
        <v>0</v>
      </c>
      <c r="AB32" s="6">
        <f>+Patterns!Z24*$D$4</f>
        <v>0</v>
      </c>
      <c r="AC32" s="9">
        <f t="shared" si="1"/>
        <v>1600</v>
      </c>
    </row>
    <row r="33" spans="1:29">
      <c r="A33" s="7" t="s">
        <v>40</v>
      </c>
      <c r="B33" s="9">
        <f t="shared" si="3"/>
        <v>961111.08721192484</v>
      </c>
      <c r="C33" s="12">
        <f>+Arrivals!C28*A$4</f>
        <v>13199999.67</v>
      </c>
      <c r="D33" s="9">
        <f t="shared" si="2"/>
        <v>12372221.913549002</v>
      </c>
      <c r="E33" s="6">
        <f>+Patterns!C25*$D$4</f>
        <v>0</v>
      </c>
      <c r="F33" s="6">
        <f>+Patterns!D25*$D$4</f>
        <v>0</v>
      </c>
      <c r="G33" s="6">
        <f>+Patterns!E25*$D$4</f>
        <v>0</v>
      </c>
      <c r="H33" s="6">
        <f>+Patterns!F25*$D$4</f>
        <v>0</v>
      </c>
      <c r="I33" s="6">
        <f>+Patterns!G25*$D$4</f>
        <v>0</v>
      </c>
      <c r="J33" s="6">
        <f>+Patterns!H25*$D$4</f>
        <v>0</v>
      </c>
      <c r="K33" s="6">
        <f>+Patterns!I25*$D$4</f>
        <v>0</v>
      </c>
      <c r="L33" s="6">
        <f>+Patterns!J25*$D$4</f>
        <v>0</v>
      </c>
      <c r="M33" s="6">
        <f>+Patterns!K25*$D$4</f>
        <v>0</v>
      </c>
      <c r="N33" s="6">
        <f>+Patterns!L25*$D$4</f>
        <v>0</v>
      </c>
      <c r="O33" s="6">
        <f>+Patterns!M25*$D$4</f>
        <v>0</v>
      </c>
      <c r="P33" s="6">
        <f>+Patterns!N25*$D$4</f>
        <v>0</v>
      </c>
      <c r="Q33" s="6">
        <f>+Patterns!O25*$D$4</f>
        <v>0</v>
      </c>
      <c r="R33" s="6">
        <f>+Patterns!P25*$D$4</f>
        <v>0</v>
      </c>
      <c r="S33" s="6">
        <f>+Patterns!Q25*$D$4</f>
        <v>0</v>
      </c>
      <c r="T33" s="6">
        <f>+Patterns!R25*$D$4</f>
        <v>200</v>
      </c>
      <c r="U33" s="6">
        <f>+Patterns!S25*$D$4</f>
        <v>200</v>
      </c>
      <c r="V33" s="6">
        <f>+Patterns!T25*$D$4</f>
        <v>200</v>
      </c>
      <c r="W33" s="6">
        <f>+Patterns!U25*$D$4</f>
        <v>200</v>
      </c>
      <c r="X33" s="6">
        <f>+Patterns!V25*$D$4</f>
        <v>200</v>
      </c>
      <c r="Y33" s="6">
        <f>+Patterns!W25*$D$4</f>
        <v>200</v>
      </c>
      <c r="Z33" s="6">
        <f>+Patterns!X25*$D$4</f>
        <v>200</v>
      </c>
      <c r="AA33" s="6">
        <f>+Patterns!Y25*$D$4</f>
        <v>200</v>
      </c>
      <c r="AB33" s="6">
        <f>+Patterns!Z25*$D$4</f>
        <v>0</v>
      </c>
      <c r="AC33" s="9">
        <f t="shared" si="1"/>
        <v>1600</v>
      </c>
    </row>
    <row r="34" spans="1:29">
      <c r="A34" s="7" t="s">
        <v>41</v>
      </c>
      <c r="B34" s="9">
        <f t="shared" si="3"/>
        <v>961111.08721192484</v>
      </c>
      <c r="C34" s="12">
        <f>+Arrivals!C29*A$4</f>
        <v>13333333</v>
      </c>
      <c r="D34" s="9">
        <f t="shared" si="2"/>
        <v>13333333.000760928</v>
      </c>
      <c r="E34" s="6">
        <f>+Patterns!C26*$D$4</f>
        <v>0</v>
      </c>
      <c r="F34" s="6">
        <f>+Patterns!D26*$D$4</f>
        <v>0</v>
      </c>
      <c r="G34" s="6">
        <f>+Patterns!E26*$D$4</f>
        <v>0</v>
      </c>
      <c r="H34" s="6">
        <f>+Patterns!F26*$D$4</f>
        <v>0</v>
      </c>
      <c r="I34" s="6">
        <f>+Patterns!G26*$D$4</f>
        <v>0</v>
      </c>
      <c r="J34" s="6">
        <f>+Patterns!H26*$D$4</f>
        <v>0</v>
      </c>
      <c r="K34" s="6">
        <f>+Patterns!I26*$D$4</f>
        <v>0</v>
      </c>
      <c r="L34" s="6">
        <f>+Patterns!J26*$D$4</f>
        <v>0</v>
      </c>
      <c r="M34" s="6">
        <f>+Patterns!K26*$D$4</f>
        <v>0</v>
      </c>
      <c r="N34" s="6">
        <f>+Patterns!L26*$D$4</f>
        <v>0</v>
      </c>
      <c r="O34" s="6">
        <f>+Patterns!M26*$D$4</f>
        <v>0</v>
      </c>
      <c r="P34" s="6">
        <f>+Patterns!N26*$D$4</f>
        <v>0</v>
      </c>
      <c r="Q34" s="6">
        <f>+Patterns!O26*$D$4</f>
        <v>0</v>
      </c>
      <c r="R34" s="6">
        <f>+Patterns!P26*$D$4</f>
        <v>0</v>
      </c>
      <c r="S34" s="6">
        <f>+Patterns!Q26*$D$4</f>
        <v>0</v>
      </c>
      <c r="T34" s="6">
        <f>+Patterns!R26*$D$4</f>
        <v>0</v>
      </c>
      <c r="U34" s="6">
        <f>+Patterns!S26*$D$4</f>
        <v>200</v>
      </c>
      <c r="V34" s="6">
        <f>+Patterns!T26*$D$4</f>
        <v>200</v>
      </c>
      <c r="W34" s="6">
        <f>+Patterns!U26*$D$4</f>
        <v>200</v>
      </c>
      <c r="X34" s="6">
        <f>+Patterns!V26*$D$4</f>
        <v>200</v>
      </c>
      <c r="Y34" s="6">
        <f>+Patterns!W26*$D$4</f>
        <v>200</v>
      </c>
      <c r="Z34" s="6">
        <f>+Patterns!X26*$D$4</f>
        <v>200</v>
      </c>
      <c r="AA34" s="6">
        <f>+Patterns!Y26*$D$4</f>
        <v>200</v>
      </c>
      <c r="AB34" s="6">
        <f>+Patterns!Z26*$D$4</f>
        <v>200</v>
      </c>
      <c r="AC34" s="9">
        <f t="shared" si="1"/>
        <v>1600</v>
      </c>
    </row>
    <row r="35" spans="1:29">
      <c r="A35" s="7" t="s">
        <v>97</v>
      </c>
      <c r="B35">
        <f>SUM(B11:B34)</f>
        <v>13333333.000760928</v>
      </c>
      <c r="C35" s="12">
        <f>+$A$4</f>
        <v>13333333</v>
      </c>
      <c r="D35" s="9">
        <f>+D34</f>
        <v>13333333.000760928</v>
      </c>
      <c r="E35">
        <f>SUM(E11:E34)</f>
        <v>1600</v>
      </c>
      <c r="F35">
        <f t="shared" ref="F35:AB35" si="4">SUM(F11:F34)</f>
        <v>1600</v>
      </c>
      <c r="G35">
        <f t="shared" si="4"/>
        <v>1600</v>
      </c>
      <c r="H35">
        <f t="shared" si="4"/>
        <v>1600</v>
      </c>
      <c r="I35">
        <f t="shared" si="4"/>
        <v>1600</v>
      </c>
      <c r="J35">
        <f t="shared" si="4"/>
        <v>1600</v>
      </c>
      <c r="K35">
        <f t="shared" si="4"/>
        <v>1600</v>
      </c>
      <c r="L35">
        <f t="shared" si="4"/>
        <v>1600</v>
      </c>
      <c r="M35">
        <f t="shared" si="4"/>
        <v>1600</v>
      </c>
      <c r="N35">
        <f t="shared" si="4"/>
        <v>1600</v>
      </c>
      <c r="O35">
        <f t="shared" si="4"/>
        <v>1600</v>
      </c>
      <c r="P35">
        <f t="shared" si="4"/>
        <v>1600</v>
      </c>
      <c r="Q35">
        <f t="shared" si="4"/>
        <v>1600</v>
      </c>
      <c r="R35">
        <f t="shared" si="4"/>
        <v>1600</v>
      </c>
      <c r="S35">
        <f t="shared" si="4"/>
        <v>1600</v>
      </c>
      <c r="T35">
        <f t="shared" si="4"/>
        <v>1600</v>
      </c>
      <c r="U35">
        <f t="shared" si="4"/>
        <v>1600</v>
      </c>
      <c r="V35">
        <f t="shared" si="4"/>
        <v>1600</v>
      </c>
      <c r="W35">
        <f t="shared" si="4"/>
        <v>1600</v>
      </c>
      <c r="X35">
        <f t="shared" si="4"/>
        <v>1600</v>
      </c>
      <c r="Y35">
        <f t="shared" si="4"/>
        <v>1600</v>
      </c>
      <c r="Z35">
        <f t="shared" si="4"/>
        <v>1600</v>
      </c>
      <c r="AA35">
        <f t="shared" si="4"/>
        <v>1600</v>
      </c>
      <c r="AB35">
        <f t="shared" si="4"/>
        <v>1600</v>
      </c>
      <c r="AC35" s="9">
        <f t="shared" si="1"/>
        <v>38400</v>
      </c>
    </row>
  </sheetData>
  <hyperlinks>
    <hyperlink ref="A6" r:id="rId1" display="+@sumproduct(e6:ab6,e8:ab8)"/>
  </hyperlinks>
  <printOptions headings="1" gridLines="1"/>
  <pageMargins left="0.5" right="0.5" top="0.75" bottom="0.75" header="0.5" footer="0.5"/>
  <pageSetup orientation="landscape" blackAndWhite="1" horizontalDpi="200" verticalDpi="200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AD41"/>
  <sheetViews>
    <sheetView zoomScale="50" zoomScaleNormal="50" workbookViewId="0">
      <pane xSplit="3" ySplit="8" topLeftCell="E9" activePane="bottomRight" state="frozen"/>
      <selection pane="topRight" activeCell="D1" sqref="D1"/>
      <selection pane="bottomLeft" activeCell="A9" sqref="A9"/>
      <selection pane="bottomRight" activeCell="B39" sqref="B39:B40"/>
    </sheetView>
  </sheetViews>
  <sheetFormatPr defaultRowHeight="12.75"/>
  <cols>
    <col min="1" max="3" width="11.28515625" customWidth="1"/>
    <col min="4" max="4" width="9.7109375" customWidth="1"/>
    <col min="5" max="5" width="6.28515625" customWidth="1"/>
    <col min="6" max="6" width="5.7109375" customWidth="1"/>
    <col min="7" max="7" width="6.140625" customWidth="1"/>
    <col min="8" max="8" width="5.85546875" customWidth="1"/>
    <col min="9" max="9" width="6.28515625" customWidth="1"/>
    <col min="10" max="10" width="6.7109375" customWidth="1"/>
    <col min="11" max="12" width="5.7109375" customWidth="1"/>
    <col min="13" max="13" width="6" customWidth="1"/>
    <col min="14" max="14" width="5.5703125" customWidth="1"/>
    <col min="15" max="15" width="6.28515625" customWidth="1"/>
    <col min="16" max="16" width="5.42578125" customWidth="1"/>
    <col min="17" max="17" width="6.42578125" customWidth="1"/>
    <col min="18" max="18" width="5.5703125" customWidth="1"/>
    <col min="19" max="21" width="6" customWidth="1"/>
    <col min="22" max="22" width="5.7109375" customWidth="1"/>
    <col min="23" max="23" width="5.42578125" customWidth="1"/>
    <col min="24" max="25" width="5.7109375" customWidth="1"/>
    <col min="26" max="26" width="6.28515625" customWidth="1"/>
    <col min="27" max="27" width="5.7109375" customWidth="1"/>
    <col min="28" max="28" width="6.28515625" customWidth="1"/>
    <col min="29" max="29" width="7.28515625" customWidth="1"/>
    <col min="30" max="30" width="11.28515625" customWidth="1"/>
  </cols>
  <sheetData>
    <row r="1" spans="1:30">
      <c r="A1" s="6">
        <f>MAX($B$6)</f>
        <v>2000000</v>
      </c>
      <c r="B1">
        <f>COUNT($E$6:$AB$27)</f>
        <v>456</v>
      </c>
      <c r="C1">
        <f>{100,100,0.000001,0.05,TRUE,FALSE,FALSE,1,1,1,0.0001,TRUE}</f>
        <v>100</v>
      </c>
      <c r="F1" s="27" t="s">
        <v>114</v>
      </c>
    </row>
    <row r="2" spans="1:30">
      <c r="A2" s="6"/>
    </row>
    <row r="3" spans="1:30">
      <c r="A3" s="6" t="s">
        <v>111</v>
      </c>
      <c r="B3" s="13" t="s">
        <v>67</v>
      </c>
      <c r="C3" s="13" t="s">
        <v>68</v>
      </c>
      <c r="D3" s="6" t="s">
        <v>80</v>
      </c>
      <c r="X3" s="6" t="s">
        <v>107</v>
      </c>
    </row>
    <row r="4" spans="1:30">
      <c r="A4" s="9">
        <v>10000000</v>
      </c>
      <c r="B4" s="10">
        <v>0.2</v>
      </c>
      <c r="C4" s="10">
        <v>40</v>
      </c>
      <c r="D4" s="15">
        <f>+$C$4/$B$4</f>
        <v>200</v>
      </c>
      <c r="E4" s="13"/>
      <c r="F4" s="10"/>
    </row>
    <row r="5" spans="1:30" s="2" customFormat="1">
      <c r="A5" s="8" t="s">
        <v>104</v>
      </c>
      <c r="B5" s="13" t="s">
        <v>98</v>
      </c>
      <c r="C5" s="8" t="s">
        <v>106</v>
      </c>
      <c r="D5" s="14" t="s">
        <v>78</v>
      </c>
      <c r="E5" s="8" t="s">
        <v>69</v>
      </c>
      <c r="F5" s="14" t="s">
        <v>70</v>
      </c>
      <c r="G5" s="8" t="s">
        <v>71</v>
      </c>
      <c r="H5" s="8" t="s">
        <v>72</v>
      </c>
      <c r="I5" s="8" t="s">
        <v>73</v>
      </c>
      <c r="J5" s="8" t="s">
        <v>74</v>
      </c>
      <c r="K5" s="8" t="s">
        <v>75</v>
      </c>
      <c r="L5" s="8" t="s">
        <v>76</v>
      </c>
      <c r="M5" s="8" t="s">
        <v>81</v>
      </c>
      <c r="N5" s="8" t="s">
        <v>82</v>
      </c>
      <c r="O5" s="8" t="s">
        <v>83</v>
      </c>
      <c r="P5" s="8" t="s">
        <v>84</v>
      </c>
      <c r="Q5" s="8" t="s">
        <v>85</v>
      </c>
      <c r="R5" s="8" t="s">
        <v>86</v>
      </c>
      <c r="S5" s="8" t="s">
        <v>87</v>
      </c>
      <c r="T5" s="8" t="s">
        <v>88</v>
      </c>
      <c r="U5" s="8" t="s">
        <v>89</v>
      </c>
      <c r="V5" s="8" t="s">
        <v>90</v>
      </c>
      <c r="W5" s="8" t="s">
        <v>91</v>
      </c>
      <c r="X5" s="8" t="s">
        <v>92</v>
      </c>
      <c r="Y5" s="8" t="s">
        <v>93</v>
      </c>
      <c r="Z5" s="8" t="s">
        <v>94</v>
      </c>
      <c r="AA5" s="8" t="s">
        <v>95</v>
      </c>
      <c r="AB5" s="8" t="s">
        <v>96</v>
      </c>
      <c r="AC5" s="2" t="s">
        <v>99</v>
      </c>
      <c r="AD5" s="8" t="s">
        <v>105</v>
      </c>
    </row>
    <row r="6" spans="1:30">
      <c r="A6" s="22">
        <f>+SUMPRODUCT(E6:AB6,E8:AB8)</f>
        <v>2066250.0000207273</v>
      </c>
      <c r="B6" s="19">
        <f>+A4*B4</f>
        <v>2000000</v>
      </c>
      <c r="C6" s="25">
        <v>42.5</v>
      </c>
      <c r="D6" s="8" t="s">
        <v>77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250.00000050364622</v>
      </c>
      <c r="L6">
        <v>0</v>
      </c>
      <c r="M6">
        <v>499.99999903110768</v>
      </c>
      <c r="N6">
        <v>0</v>
      </c>
      <c r="O6">
        <v>250.00000038604949</v>
      </c>
      <c r="P6">
        <v>0</v>
      </c>
      <c r="Q6">
        <v>0</v>
      </c>
      <c r="R6">
        <v>1666.6666669283652</v>
      </c>
      <c r="S6">
        <v>0</v>
      </c>
      <c r="T6">
        <v>0</v>
      </c>
      <c r="U6">
        <v>3583.3333332150169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 s="9">
        <f>SUM(E6:AB6)</f>
        <v>6250.0000000641849</v>
      </c>
      <c r="AD6" s="19">
        <f>+A6</f>
        <v>2066250.0000207273</v>
      </c>
    </row>
    <row r="7" spans="1:30">
      <c r="A7" s="20"/>
      <c r="D7" s="8"/>
    </row>
    <row r="8" spans="1:30">
      <c r="A8" s="21"/>
      <c r="D8" s="13" t="s">
        <v>79</v>
      </c>
      <c r="E8" s="23">
        <f>+$C$4*2+$C$6*6</f>
        <v>335</v>
      </c>
      <c r="F8" s="19">
        <f>+$C$4*3+$C$6*5</f>
        <v>332.5</v>
      </c>
      <c r="G8" s="19">
        <f>+$C$4*4+$C$6*4</f>
        <v>330</v>
      </c>
      <c r="H8" s="19">
        <f>+$C$4*5+$C$6*3</f>
        <v>327.5</v>
      </c>
      <c r="I8" s="19">
        <f>+$C$4*6+$C$6*2</f>
        <v>325</v>
      </c>
      <c r="J8" s="19">
        <f>+$C$4*7+$C$6*1</f>
        <v>322.5</v>
      </c>
      <c r="K8" s="19">
        <f>+$C$4*8</f>
        <v>320</v>
      </c>
      <c r="L8" s="19">
        <f>+$C$4*8</f>
        <v>320</v>
      </c>
      <c r="M8" s="19">
        <f>+$C$4*8</f>
        <v>320</v>
      </c>
      <c r="N8" s="19">
        <f>+$C$4*8</f>
        <v>320</v>
      </c>
      <c r="O8" s="19">
        <f>+$C$4*8</f>
        <v>320</v>
      </c>
      <c r="P8" s="19">
        <f>+$C$4*7+$C$6*1</f>
        <v>322.5</v>
      </c>
      <c r="Q8" s="19">
        <f>+$C$4*6+$C$6*2</f>
        <v>325</v>
      </c>
      <c r="R8" s="19">
        <f>+$C$4*5+$C$6*3</f>
        <v>327.5</v>
      </c>
      <c r="S8" s="19">
        <f>+$C$4*4+$C$6*4</f>
        <v>330</v>
      </c>
      <c r="T8" s="19">
        <f>+$C$4*3+$C$6*5</f>
        <v>332.5</v>
      </c>
      <c r="U8" s="19">
        <f>+$C$4*2+$C$6*6</f>
        <v>335</v>
      </c>
      <c r="V8" s="19">
        <f>+$C$4*1+$C$6*7</f>
        <v>337.5</v>
      </c>
      <c r="W8" s="19">
        <f>+$C$6*8</f>
        <v>340</v>
      </c>
      <c r="X8" s="19">
        <f>+$C$6*8</f>
        <v>340</v>
      </c>
      <c r="Y8" s="19">
        <f>+$C$6*8</f>
        <v>340</v>
      </c>
      <c r="Z8" s="19">
        <f>+$C$6*8</f>
        <v>340</v>
      </c>
      <c r="AA8" s="19">
        <f>+$C$6*8</f>
        <v>340</v>
      </c>
      <c r="AB8" s="19">
        <f>+$C$4*1+$C$6*7</f>
        <v>337.5</v>
      </c>
      <c r="AC8" s="19">
        <f>+$C$4*8</f>
        <v>320</v>
      </c>
    </row>
    <row r="9" spans="1:30">
      <c r="B9" s="8" t="s">
        <v>100</v>
      </c>
      <c r="C9" s="6" t="s">
        <v>103</v>
      </c>
      <c r="D9" s="6" t="s">
        <v>103</v>
      </c>
    </row>
    <row r="10" spans="1:30">
      <c r="A10" s="11" t="s">
        <v>0</v>
      </c>
      <c r="B10" s="8" t="s">
        <v>110</v>
      </c>
      <c r="C10" s="8" t="s">
        <v>109</v>
      </c>
      <c r="D10" s="8" t="s">
        <v>110</v>
      </c>
    </row>
    <row r="11" spans="1:30">
      <c r="A11" s="7" t="s">
        <v>18</v>
      </c>
      <c r="B11" s="9">
        <f>SUMPRODUCT(E11:AB11,E$6:AB$6)</f>
        <v>0</v>
      </c>
      <c r="C11" s="12">
        <f>+Arrivals!C6*A$4</f>
        <v>50000</v>
      </c>
      <c r="D11" s="9">
        <f>+B11</f>
        <v>0</v>
      </c>
      <c r="E11" s="6">
        <f>+Patterns!C3*$D$4</f>
        <v>200</v>
      </c>
      <c r="F11" s="6">
        <f>+Patterns!D3*$D$4</f>
        <v>0</v>
      </c>
      <c r="G11" s="6">
        <f>+Patterns!E3*$D$4</f>
        <v>0</v>
      </c>
      <c r="H11" s="6">
        <f>+Patterns!F3*$D$4</f>
        <v>0</v>
      </c>
      <c r="I11" s="6">
        <f>+Patterns!G3*$D$4</f>
        <v>0</v>
      </c>
      <c r="J11" s="6">
        <f>+Patterns!H3*$D$4</f>
        <v>0</v>
      </c>
      <c r="K11" s="6">
        <f>+Patterns!I3*$D$4</f>
        <v>0</v>
      </c>
      <c r="L11" s="6">
        <f>+Patterns!J3*$D$4</f>
        <v>0</v>
      </c>
      <c r="M11" s="6">
        <f>+Patterns!K3*$D$4</f>
        <v>0</v>
      </c>
      <c r="N11" s="6">
        <f>+Patterns!L3*$D$4</f>
        <v>0</v>
      </c>
      <c r="O11" s="6">
        <f>+Patterns!M3*$D$4</f>
        <v>0</v>
      </c>
      <c r="P11" s="6">
        <f>+Patterns!N3*$D$4</f>
        <v>0</v>
      </c>
      <c r="Q11" s="6">
        <f>+Patterns!O3*$D$4</f>
        <v>0</v>
      </c>
      <c r="R11" s="6">
        <f>+Patterns!P3*$D$4</f>
        <v>0</v>
      </c>
      <c r="S11" s="6">
        <f>+Patterns!Q3*$D$4</f>
        <v>0</v>
      </c>
      <c r="T11" s="6">
        <f>+Patterns!R3*$D$4</f>
        <v>0</v>
      </c>
      <c r="U11" s="6">
        <f>+Patterns!S3*$D$4</f>
        <v>0</v>
      </c>
      <c r="V11" s="6">
        <f>+Patterns!T3*$D$4</f>
        <v>200</v>
      </c>
      <c r="W11" s="6">
        <f>+Patterns!U3*$D$4</f>
        <v>200</v>
      </c>
      <c r="X11" s="6">
        <f>+Patterns!V3*$D$4</f>
        <v>200</v>
      </c>
      <c r="Y11" s="6">
        <f>+Patterns!W3*$D$4</f>
        <v>200</v>
      </c>
      <c r="Z11" s="6">
        <f>+Patterns!X3*$D$4</f>
        <v>200</v>
      </c>
      <c r="AA11" s="6">
        <f>+Patterns!Y3*$D$4</f>
        <v>200</v>
      </c>
      <c r="AB11" s="6">
        <f>+Patterns!Z3*$D$4</f>
        <v>200</v>
      </c>
      <c r="AC11" s="9">
        <f>SUM(E11:AB11)</f>
        <v>1600</v>
      </c>
    </row>
    <row r="12" spans="1:30">
      <c r="A12" s="7" t="s">
        <v>19</v>
      </c>
      <c r="B12" s="9">
        <f>SUMPRODUCT(E12:AB12,E$6:AB$6)</f>
        <v>0</v>
      </c>
      <c r="C12" s="12">
        <f>+Arrivals!C7*A$4</f>
        <v>100000</v>
      </c>
      <c r="D12" s="9">
        <f>+B12+D11</f>
        <v>0</v>
      </c>
      <c r="E12" s="6">
        <f>+Patterns!C4*$D$4</f>
        <v>200</v>
      </c>
      <c r="F12" s="6">
        <f>+Patterns!D4*$D$4</f>
        <v>200</v>
      </c>
      <c r="G12" s="6">
        <f>+Patterns!E4*$D$4</f>
        <v>0</v>
      </c>
      <c r="H12" s="6">
        <f>+Patterns!F4*$D$4</f>
        <v>0</v>
      </c>
      <c r="I12" s="6">
        <f>+Patterns!G4*$D$4</f>
        <v>0</v>
      </c>
      <c r="J12" s="6">
        <f>+Patterns!H4*$D$4</f>
        <v>0</v>
      </c>
      <c r="K12" s="6">
        <f>+Patterns!I4*$D$4</f>
        <v>0</v>
      </c>
      <c r="L12" s="6">
        <f>+Patterns!J4*$D$4</f>
        <v>0</v>
      </c>
      <c r="M12" s="6">
        <f>+Patterns!K4*$D$4</f>
        <v>0</v>
      </c>
      <c r="N12" s="6">
        <f>+Patterns!L4*$D$4</f>
        <v>0</v>
      </c>
      <c r="O12" s="6">
        <f>+Patterns!M4*$D$4</f>
        <v>0</v>
      </c>
      <c r="P12" s="6">
        <f>+Patterns!N4*$D$4</f>
        <v>0</v>
      </c>
      <c r="Q12" s="6">
        <f>+Patterns!O4*$D$4</f>
        <v>0</v>
      </c>
      <c r="R12" s="6">
        <f>+Patterns!P4*$D$4</f>
        <v>0</v>
      </c>
      <c r="S12" s="6">
        <f>+Patterns!Q4*$D$4</f>
        <v>0</v>
      </c>
      <c r="T12" s="6">
        <f>+Patterns!R4*$D$4</f>
        <v>0</v>
      </c>
      <c r="U12" s="6">
        <f>+Patterns!S4*$D$4</f>
        <v>0</v>
      </c>
      <c r="V12" s="6">
        <f>+Patterns!T4*$D$4</f>
        <v>0</v>
      </c>
      <c r="W12" s="6">
        <f>+Patterns!U4*$D$4</f>
        <v>200</v>
      </c>
      <c r="X12" s="6">
        <f>+Patterns!V4*$D$4</f>
        <v>200</v>
      </c>
      <c r="Y12" s="6">
        <f>+Patterns!W4*$D$4</f>
        <v>200</v>
      </c>
      <c r="Z12" s="6">
        <f>+Patterns!X4*$D$4</f>
        <v>200</v>
      </c>
      <c r="AA12" s="6">
        <f>+Patterns!Y4*$D$4</f>
        <v>200</v>
      </c>
      <c r="AB12" s="6">
        <f>+Patterns!Z4*$D$4</f>
        <v>200</v>
      </c>
      <c r="AC12" s="9">
        <f t="shared" ref="AC12:AC35" si="0">SUM(E12:AB12)</f>
        <v>1600</v>
      </c>
    </row>
    <row r="13" spans="1:30">
      <c r="A13" s="7" t="s">
        <v>20</v>
      </c>
      <c r="B13" s="9">
        <f>SUMPRODUCT(E13:AB13,E$6:AB$6)</f>
        <v>0</v>
      </c>
      <c r="C13" s="12">
        <f>+Arrivals!C8*A$4</f>
        <v>150000</v>
      </c>
      <c r="D13" s="9">
        <f t="shared" ref="D13:D34" si="1">+B13+D12</f>
        <v>0</v>
      </c>
      <c r="E13" s="6">
        <f>+Patterns!C5*$D$4</f>
        <v>200</v>
      </c>
      <c r="F13" s="6">
        <f>+Patterns!D5*$D$4</f>
        <v>200</v>
      </c>
      <c r="G13" s="6">
        <f>+Patterns!E5*$D$4</f>
        <v>200</v>
      </c>
      <c r="H13" s="6">
        <f>+Patterns!F5*$D$4</f>
        <v>0</v>
      </c>
      <c r="I13" s="6">
        <f>+Patterns!G5*$D$4</f>
        <v>0</v>
      </c>
      <c r="J13" s="6">
        <f>+Patterns!H5*$D$4</f>
        <v>0</v>
      </c>
      <c r="K13" s="6">
        <f>+Patterns!I5*$D$4</f>
        <v>0</v>
      </c>
      <c r="L13" s="6">
        <f>+Patterns!J5*$D$4</f>
        <v>0</v>
      </c>
      <c r="M13" s="6">
        <f>+Patterns!K5*$D$4</f>
        <v>0</v>
      </c>
      <c r="N13" s="6">
        <f>+Patterns!L5*$D$4</f>
        <v>0</v>
      </c>
      <c r="O13" s="6">
        <f>+Patterns!M5*$D$4</f>
        <v>0</v>
      </c>
      <c r="P13" s="6">
        <f>+Patterns!N5*$D$4</f>
        <v>0</v>
      </c>
      <c r="Q13" s="6">
        <f>+Patterns!O5*$D$4</f>
        <v>0</v>
      </c>
      <c r="R13" s="6">
        <f>+Patterns!P5*$D$4</f>
        <v>0</v>
      </c>
      <c r="S13" s="6">
        <f>+Patterns!Q5*$D$4</f>
        <v>0</v>
      </c>
      <c r="T13" s="6">
        <f>+Patterns!R5*$D$4</f>
        <v>0</v>
      </c>
      <c r="U13" s="6">
        <f>+Patterns!S5*$D$4</f>
        <v>0</v>
      </c>
      <c r="V13" s="6">
        <f>+Patterns!T5*$D$4</f>
        <v>0</v>
      </c>
      <c r="W13" s="6">
        <f>+Patterns!U5*$D$4</f>
        <v>0</v>
      </c>
      <c r="X13" s="6">
        <f>+Patterns!V5*$D$4</f>
        <v>200</v>
      </c>
      <c r="Y13" s="6">
        <f>+Patterns!W5*$D$4</f>
        <v>200</v>
      </c>
      <c r="Z13" s="6">
        <f>+Patterns!X5*$D$4</f>
        <v>200</v>
      </c>
      <c r="AA13" s="6">
        <f>+Patterns!Y5*$D$4</f>
        <v>200</v>
      </c>
      <c r="AB13" s="6">
        <f>+Patterns!Z5*$D$4</f>
        <v>200</v>
      </c>
      <c r="AC13" s="9">
        <f t="shared" si="0"/>
        <v>1600</v>
      </c>
    </row>
    <row r="14" spans="1:30">
      <c r="A14" s="7" t="s">
        <v>21</v>
      </c>
      <c r="B14" s="9">
        <f>SUMPRODUCT(E14:AB14,E$6:AB$6)</f>
        <v>0</v>
      </c>
      <c r="C14" s="12">
        <f>+Arrivals!C9*A$4</f>
        <v>200000</v>
      </c>
      <c r="D14" s="9">
        <f t="shared" si="1"/>
        <v>0</v>
      </c>
      <c r="E14" s="6">
        <f>+Patterns!C6*$D$4</f>
        <v>200</v>
      </c>
      <c r="F14" s="6">
        <f>+Patterns!D6*$D$4</f>
        <v>200</v>
      </c>
      <c r="G14" s="6">
        <f>+Patterns!E6*$D$4</f>
        <v>200</v>
      </c>
      <c r="H14" s="6">
        <f>+Patterns!F6*$D$4</f>
        <v>200</v>
      </c>
      <c r="I14" s="6">
        <f>+Patterns!G6*$D$4</f>
        <v>0</v>
      </c>
      <c r="J14" s="6">
        <f>+Patterns!H6*$D$4</f>
        <v>0</v>
      </c>
      <c r="K14" s="6">
        <f>+Patterns!I6*$D$4</f>
        <v>0</v>
      </c>
      <c r="L14" s="6">
        <f>+Patterns!J6*$D$4</f>
        <v>0</v>
      </c>
      <c r="M14" s="6">
        <f>+Patterns!K6*$D$4</f>
        <v>0</v>
      </c>
      <c r="N14" s="6">
        <f>+Patterns!L6*$D$4</f>
        <v>0</v>
      </c>
      <c r="O14" s="6">
        <f>+Patterns!M6*$D$4</f>
        <v>0</v>
      </c>
      <c r="P14" s="6">
        <f>+Patterns!N6*$D$4</f>
        <v>0</v>
      </c>
      <c r="Q14" s="6">
        <f>+Patterns!O6*$D$4</f>
        <v>0</v>
      </c>
      <c r="R14" s="6">
        <f>+Patterns!P6*$D$4</f>
        <v>0</v>
      </c>
      <c r="S14" s="6">
        <f>+Patterns!Q6*$D$4</f>
        <v>0</v>
      </c>
      <c r="T14" s="6">
        <f>+Patterns!R6*$D$4</f>
        <v>0</v>
      </c>
      <c r="U14" s="6">
        <f>+Patterns!S6*$D$4</f>
        <v>0</v>
      </c>
      <c r="V14" s="6">
        <f>+Patterns!T6*$D$4</f>
        <v>0</v>
      </c>
      <c r="W14" s="6">
        <f>+Patterns!U6*$D$4</f>
        <v>0</v>
      </c>
      <c r="X14" s="6">
        <f>+Patterns!V6*$D$4</f>
        <v>0</v>
      </c>
      <c r="Y14" s="6">
        <f>+Patterns!W6*$D$4</f>
        <v>200</v>
      </c>
      <c r="Z14" s="6">
        <f>+Patterns!X6*$D$4</f>
        <v>200</v>
      </c>
      <c r="AA14" s="6">
        <f>+Patterns!Y6*$D$4</f>
        <v>200</v>
      </c>
      <c r="AB14" s="6">
        <f>+Patterns!Z6*$D$4</f>
        <v>200</v>
      </c>
      <c r="AC14" s="9">
        <f t="shared" si="0"/>
        <v>1600</v>
      </c>
    </row>
    <row r="15" spans="1:30">
      <c r="A15" s="7" t="s">
        <v>22</v>
      </c>
      <c r="B15" s="9">
        <f t="shared" ref="B15:B34" si="2">SUMPRODUCT(E15:AB15,E$6:AB$6)</f>
        <v>0</v>
      </c>
      <c r="C15" s="12">
        <f>+Arrivals!C10*A$4</f>
        <v>250000</v>
      </c>
      <c r="D15" s="9">
        <f t="shared" si="1"/>
        <v>0</v>
      </c>
      <c r="E15" s="6">
        <f>+Patterns!C7*$D$4</f>
        <v>200</v>
      </c>
      <c r="F15" s="6">
        <f>+Patterns!D7*$D$4</f>
        <v>200</v>
      </c>
      <c r="G15" s="6">
        <f>+Patterns!E7*$D$4</f>
        <v>200</v>
      </c>
      <c r="H15" s="6">
        <f>+Patterns!F7*$D$4</f>
        <v>200</v>
      </c>
      <c r="I15" s="6">
        <f>+Patterns!G7*$D$4</f>
        <v>200</v>
      </c>
      <c r="J15" s="6">
        <f>+Patterns!H7*$D$4</f>
        <v>0</v>
      </c>
      <c r="K15" s="6">
        <f>+Patterns!I7*$D$4</f>
        <v>0</v>
      </c>
      <c r="L15" s="6">
        <f>+Patterns!J7*$D$4</f>
        <v>0</v>
      </c>
      <c r="M15" s="6">
        <f>+Patterns!K7*$D$4</f>
        <v>0</v>
      </c>
      <c r="N15" s="6">
        <f>+Patterns!L7*$D$4</f>
        <v>0</v>
      </c>
      <c r="O15" s="6">
        <f>+Patterns!M7*$D$4</f>
        <v>0</v>
      </c>
      <c r="P15" s="6">
        <f>+Patterns!N7*$D$4</f>
        <v>0</v>
      </c>
      <c r="Q15" s="6">
        <f>+Patterns!O7*$D$4</f>
        <v>0</v>
      </c>
      <c r="R15" s="6">
        <f>+Patterns!P7*$D$4</f>
        <v>0</v>
      </c>
      <c r="S15" s="6">
        <f>+Patterns!Q7*$D$4</f>
        <v>0</v>
      </c>
      <c r="T15" s="6">
        <f>+Patterns!R7*$D$4</f>
        <v>0</v>
      </c>
      <c r="U15" s="6">
        <f>+Patterns!S7*$D$4</f>
        <v>0</v>
      </c>
      <c r="V15" s="6">
        <f>+Patterns!T7*$D$4</f>
        <v>0</v>
      </c>
      <c r="W15" s="6">
        <f>+Patterns!U7*$D$4</f>
        <v>0</v>
      </c>
      <c r="X15" s="6">
        <f>+Patterns!V7*$D$4</f>
        <v>0</v>
      </c>
      <c r="Y15" s="6">
        <f>+Patterns!W7*$D$4</f>
        <v>0</v>
      </c>
      <c r="Z15" s="6">
        <f>+Patterns!X7*$D$4</f>
        <v>200</v>
      </c>
      <c r="AA15" s="6">
        <f>+Patterns!Y7*$D$4</f>
        <v>200</v>
      </c>
      <c r="AB15" s="6">
        <f>+Patterns!Z7*$D$4</f>
        <v>200</v>
      </c>
      <c r="AC15" s="9">
        <f t="shared" si="0"/>
        <v>1600</v>
      </c>
    </row>
    <row r="16" spans="1:30">
      <c r="A16" s="7" t="s">
        <v>23</v>
      </c>
      <c r="B16" s="9">
        <f t="shared" si="2"/>
        <v>0</v>
      </c>
      <c r="C16" s="12">
        <f>+Arrivals!C11*A$4</f>
        <v>300000</v>
      </c>
      <c r="D16" s="9">
        <f t="shared" si="1"/>
        <v>0</v>
      </c>
      <c r="E16" s="6">
        <f>+Patterns!C8*$D$4</f>
        <v>200</v>
      </c>
      <c r="F16" s="6">
        <f>+Patterns!D8*$D$4</f>
        <v>200</v>
      </c>
      <c r="G16" s="6">
        <f>+Patterns!E8*$D$4</f>
        <v>200</v>
      </c>
      <c r="H16" s="6">
        <f>+Patterns!F8*$D$4</f>
        <v>200</v>
      </c>
      <c r="I16" s="6">
        <f>+Patterns!G8*$D$4</f>
        <v>200</v>
      </c>
      <c r="J16" s="6">
        <f>+Patterns!H8*$D$4</f>
        <v>200</v>
      </c>
      <c r="K16" s="6">
        <f>+Patterns!I8*$D$4</f>
        <v>0</v>
      </c>
      <c r="L16" s="6">
        <f>+Patterns!J8*$D$4</f>
        <v>0</v>
      </c>
      <c r="M16" s="6">
        <f>+Patterns!K8*$D$4</f>
        <v>0</v>
      </c>
      <c r="N16" s="6">
        <f>+Patterns!L8*$D$4</f>
        <v>0</v>
      </c>
      <c r="O16" s="6">
        <f>+Patterns!M8*$D$4</f>
        <v>0</v>
      </c>
      <c r="P16" s="6">
        <f>+Patterns!N8*$D$4</f>
        <v>0</v>
      </c>
      <c r="Q16" s="6">
        <f>+Patterns!O8*$D$4</f>
        <v>0</v>
      </c>
      <c r="R16" s="6">
        <f>+Patterns!P8*$D$4</f>
        <v>0</v>
      </c>
      <c r="S16" s="6">
        <f>+Patterns!Q8*$D$4</f>
        <v>0</v>
      </c>
      <c r="T16" s="6">
        <f>+Patterns!R8*$D$4</f>
        <v>0</v>
      </c>
      <c r="U16" s="6">
        <f>+Patterns!S8*$D$4</f>
        <v>0</v>
      </c>
      <c r="V16" s="6">
        <f>+Patterns!T8*$D$4</f>
        <v>0</v>
      </c>
      <c r="W16" s="6">
        <f>+Patterns!U8*$D$4</f>
        <v>0</v>
      </c>
      <c r="X16" s="6">
        <f>+Patterns!V8*$D$4</f>
        <v>0</v>
      </c>
      <c r="Y16" s="6">
        <f>+Patterns!W8*$D$4</f>
        <v>0</v>
      </c>
      <c r="Z16" s="6">
        <f>+Patterns!X8*$D$4</f>
        <v>0</v>
      </c>
      <c r="AA16" s="6">
        <f>+Patterns!Y8*$D$4</f>
        <v>200</v>
      </c>
      <c r="AB16" s="6">
        <f>+Patterns!Z8*$D$4</f>
        <v>200</v>
      </c>
      <c r="AC16" s="9">
        <f t="shared" si="0"/>
        <v>1600</v>
      </c>
    </row>
    <row r="17" spans="1:29">
      <c r="A17" s="7" t="s">
        <v>24</v>
      </c>
      <c r="B17" s="9">
        <f t="shared" si="2"/>
        <v>50000.000100729245</v>
      </c>
      <c r="C17" s="12">
        <f>+Arrivals!C12*A$4</f>
        <v>350000.00000000006</v>
      </c>
      <c r="D17" s="9">
        <f t="shared" si="1"/>
        <v>50000.000100729245</v>
      </c>
      <c r="E17" s="6">
        <f>+Patterns!C9*$D$4</f>
        <v>200</v>
      </c>
      <c r="F17" s="6">
        <f>+Patterns!D9*$D$4</f>
        <v>200</v>
      </c>
      <c r="G17" s="6">
        <f>+Patterns!E9*$D$4</f>
        <v>200</v>
      </c>
      <c r="H17" s="6">
        <f>+Patterns!F9*$D$4</f>
        <v>200</v>
      </c>
      <c r="I17" s="6">
        <f>+Patterns!G9*$D$4</f>
        <v>200</v>
      </c>
      <c r="J17" s="6">
        <f>+Patterns!H9*$D$4</f>
        <v>200</v>
      </c>
      <c r="K17" s="6">
        <f>+Patterns!I9*$D$4</f>
        <v>200</v>
      </c>
      <c r="L17" s="6">
        <f>+Patterns!J9*$D$4</f>
        <v>0</v>
      </c>
      <c r="M17" s="6">
        <f>+Patterns!K9*$D$4</f>
        <v>0</v>
      </c>
      <c r="N17" s="6">
        <f>+Patterns!L9*$D$4</f>
        <v>0</v>
      </c>
      <c r="O17" s="6">
        <f>+Patterns!M9*$D$4</f>
        <v>0</v>
      </c>
      <c r="P17" s="6">
        <f>+Patterns!N9*$D$4</f>
        <v>0</v>
      </c>
      <c r="Q17" s="6">
        <f>+Patterns!O9*$D$4</f>
        <v>0</v>
      </c>
      <c r="R17" s="6">
        <f>+Patterns!P9*$D$4</f>
        <v>0</v>
      </c>
      <c r="S17" s="6">
        <f>+Patterns!Q9*$D$4</f>
        <v>0</v>
      </c>
      <c r="T17" s="6">
        <f>+Patterns!R9*$D$4</f>
        <v>0</v>
      </c>
      <c r="U17" s="6">
        <f>+Patterns!S9*$D$4</f>
        <v>0</v>
      </c>
      <c r="V17" s="6">
        <f>+Patterns!T9*$D$4</f>
        <v>0</v>
      </c>
      <c r="W17" s="6">
        <f>+Patterns!U9*$D$4</f>
        <v>0</v>
      </c>
      <c r="X17" s="6">
        <f>+Patterns!V9*$D$4</f>
        <v>0</v>
      </c>
      <c r="Y17" s="6">
        <f>+Patterns!W9*$D$4</f>
        <v>0</v>
      </c>
      <c r="Z17" s="6">
        <f>+Patterns!X9*$D$4</f>
        <v>0</v>
      </c>
      <c r="AA17" s="6">
        <f>+Patterns!Y9*$D$4</f>
        <v>0</v>
      </c>
      <c r="AB17" s="6">
        <f>+Patterns!Z9*$D$4</f>
        <v>200</v>
      </c>
      <c r="AC17" s="9">
        <f t="shared" si="0"/>
        <v>1600</v>
      </c>
    </row>
    <row r="18" spans="1:29">
      <c r="A18" s="7" t="s">
        <v>25</v>
      </c>
      <c r="B18" s="9">
        <f t="shared" si="2"/>
        <v>50000.000100729245</v>
      </c>
      <c r="C18" s="12">
        <f>+Arrivals!C13*A$4</f>
        <v>400000</v>
      </c>
      <c r="D18" s="9">
        <f t="shared" si="1"/>
        <v>100000.00020145849</v>
      </c>
      <c r="E18" s="6">
        <f>+Patterns!C10*$D$4</f>
        <v>200</v>
      </c>
      <c r="F18" s="6">
        <f>+Patterns!D10*$D$4</f>
        <v>200</v>
      </c>
      <c r="G18" s="6">
        <f>+Patterns!E10*$D$4</f>
        <v>200</v>
      </c>
      <c r="H18" s="6">
        <f>+Patterns!F10*$D$4</f>
        <v>200</v>
      </c>
      <c r="I18" s="6">
        <f>+Patterns!G10*$D$4</f>
        <v>200</v>
      </c>
      <c r="J18" s="6">
        <f>+Patterns!H10*$D$4</f>
        <v>200</v>
      </c>
      <c r="K18" s="6">
        <f>+Patterns!I10*$D$4</f>
        <v>200</v>
      </c>
      <c r="L18" s="6">
        <f>+Patterns!J10*$D$4</f>
        <v>200</v>
      </c>
      <c r="M18" s="6">
        <f>+Patterns!K10*$D$4</f>
        <v>0</v>
      </c>
      <c r="N18" s="6">
        <f>+Patterns!L10*$D$4</f>
        <v>0</v>
      </c>
      <c r="O18" s="6">
        <f>+Patterns!M10*$D$4</f>
        <v>0</v>
      </c>
      <c r="P18" s="6">
        <f>+Patterns!N10*$D$4</f>
        <v>0</v>
      </c>
      <c r="Q18" s="6">
        <f>+Patterns!O10*$D$4</f>
        <v>0</v>
      </c>
      <c r="R18" s="6">
        <f>+Patterns!P10*$D$4</f>
        <v>0</v>
      </c>
      <c r="S18" s="6">
        <f>+Patterns!Q10*$D$4</f>
        <v>0</v>
      </c>
      <c r="T18" s="6">
        <f>+Patterns!R10*$D$4</f>
        <v>0</v>
      </c>
      <c r="U18" s="6">
        <f>+Patterns!S10*$D$4</f>
        <v>0</v>
      </c>
      <c r="V18" s="6">
        <f>+Patterns!T10*$D$4</f>
        <v>0</v>
      </c>
      <c r="W18" s="6">
        <f>+Patterns!U10*$D$4</f>
        <v>0</v>
      </c>
      <c r="X18" s="6">
        <f>+Patterns!V10*$D$4</f>
        <v>0</v>
      </c>
      <c r="Y18" s="6">
        <f>+Patterns!W10*$D$4</f>
        <v>0</v>
      </c>
      <c r="Z18" s="6">
        <f>+Patterns!X10*$D$4</f>
        <v>0</v>
      </c>
      <c r="AA18" s="6">
        <f>+Patterns!Y10*$D$4</f>
        <v>0</v>
      </c>
      <c r="AB18" s="6">
        <f>+Patterns!Z10*$D$4</f>
        <v>0</v>
      </c>
      <c r="AC18" s="9">
        <f t="shared" si="0"/>
        <v>1600</v>
      </c>
    </row>
    <row r="19" spans="1:29">
      <c r="A19" s="7" t="s">
        <v>26</v>
      </c>
      <c r="B19" s="9">
        <f t="shared" si="2"/>
        <v>149999.99990695078</v>
      </c>
      <c r="C19" s="12">
        <f>+Arrivals!C14*A$4</f>
        <v>500000</v>
      </c>
      <c r="D19" s="9">
        <f t="shared" si="1"/>
        <v>250000.00010840927</v>
      </c>
      <c r="E19" s="6">
        <f>+Patterns!C11*$D$4</f>
        <v>0</v>
      </c>
      <c r="F19" s="6">
        <f>+Patterns!D11*$D$4</f>
        <v>200</v>
      </c>
      <c r="G19" s="6">
        <f>+Patterns!E11*$D$4</f>
        <v>200</v>
      </c>
      <c r="H19" s="6">
        <f>+Patterns!F11*$D$4</f>
        <v>200</v>
      </c>
      <c r="I19" s="6">
        <f>+Patterns!G11*$D$4</f>
        <v>200</v>
      </c>
      <c r="J19" s="6">
        <f>+Patterns!H11*$D$4</f>
        <v>200</v>
      </c>
      <c r="K19" s="6">
        <f>+Patterns!I11*$D$4</f>
        <v>200</v>
      </c>
      <c r="L19" s="6">
        <f>+Patterns!J11*$D$4</f>
        <v>200</v>
      </c>
      <c r="M19" s="6">
        <f>+Patterns!K11*$D$4</f>
        <v>200</v>
      </c>
      <c r="N19" s="6">
        <f>+Patterns!L11*$D$4</f>
        <v>0</v>
      </c>
      <c r="O19" s="6">
        <f>+Patterns!M11*$D$4</f>
        <v>0</v>
      </c>
      <c r="P19" s="6">
        <f>+Patterns!N11*$D$4</f>
        <v>0</v>
      </c>
      <c r="Q19" s="6">
        <f>+Patterns!O11*$D$4</f>
        <v>0</v>
      </c>
      <c r="R19" s="6">
        <f>+Patterns!P11*$D$4</f>
        <v>0</v>
      </c>
      <c r="S19" s="6">
        <f>+Patterns!Q11*$D$4</f>
        <v>0</v>
      </c>
      <c r="T19" s="6">
        <f>+Patterns!R11*$D$4</f>
        <v>0</v>
      </c>
      <c r="U19" s="6">
        <f>+Patterns!S11*$D$4</f>
        <v>0</v>
      </c>
      <c r="V19" s="6">
        <f>+Patterns!T11*$D$4</f>
        <v>0</v>
      </c>
      <c r="W19" s="6">
        <f>+Patterns!U11*$D$4</f>
        <v>0</v>
      </c>
      <c r="X19" s="6">
        <f>+Patterns!V11*$D$4</f>
        <v>0</v>
      </c>
      <c r="Y19" s="6">
        <f>+Patterns!W11*$D$4</f>
        <v>0</v>
      </c>
      <c r="Z19" s="6">
        <f>+Patterns!X11*$D$4</f>
        <v>0</v>
      </c>
      <c r="AA19" s="6">
        <f>+Patterns!Y11*$D$4</f>
        <v>0</v>
      </c>
      <c r="AB19" s="6">
        <f>+Patterns!Z11*$D$4</f>
        <v>0</v>
      </c>
      <c r="AC19" s="9">
        <f t="shared" si="0"/>
        <v>1600</v>
      </c>
    </row>
    <row r="20" spans="1:29">
      <c r="A20" s="7" t="s">
        <v>27</v>
      </c>
      <c r="B20" s="9">
        <f t="shared" si="2"/>
        <v>149999.99990695078</v>
      </c>
      <c r="C20" s="12">
        <f>+Arrivals!C15*A$4</f>
        <v>600000</v>
      </c>
      <c r="D20" s="9">
        <f t="shared" si="1"/>
        <v>400000.00001536007</v>
      </c>
      <c r="E20" s="6">
        <f>+Patterns!C12*$D$4</f>
        <v>0</v>
      </c>
      <c r="F20" s="6">
        <f>+Patterns!D12*$D$4</f>
        <v>0</v>
      </c>
      <c r="G20" s="6">
        <f>+Patterns!E12*$D$4</f>
        <v>200</v>
      </c>
      <c r="H20" s="6">
        <f>+Patterns!F12*$D$4</f>
        <v>200</v>
      </c>
      <c r="I20" s="6">
        <f>+Patterns!G12*$D$4</f>
        <v>200</v>
      </c>
      <c r="J20" s="6">
        <f>+Patterns!H12*$D$4</f>
        <v>200</v>
      </c>
      <c r="K20" s="6">
        <f>+Patterns!I12*$D$4</f>
        <v>200</v>
      </c>
      <c r="L20" s="6">
        <f>+Patterns!J12*$D$4</f>
        <v>200</v>
      </c>
      <c r="M20" s="6">
        <f>+Patterns!K12*$D$4</f>
        <v>200</v>
      </c>
      <c r="N20" s="6">
        <f>+Patterns!L12*$D$4</f>
        <v>200</v>
      </c>
      <c r="O20" s="6">
        <f>+Patterns!M12*$D$4</f>
        <v>0</v>
      </c>
      <c r="P20" s="6">
        <f>+Patterns!N12*$D$4</f>
        <v>0</v>
      </c>
      <c r="Q20" s="6">
        <f>+Patterns!O12*$D$4</f>
        <v>0</v>
      </c>
      <c r="R20" s="6">
        <f>+Patterns!P12*$D$4</f>
        <v>0</v>
      </c>
      <c r="S20" s="6">
        <f>+Patterns!Q12*$D$4</f>
        <v>0</v>
      </c>
      <c r="T20" s="6">
        <f>+Patterns!R12*$D$4</f>
        <v>0</v>
      </c>
      <c r="U20" s="6">
        <f>+Patterns!S12*$D$4</f>
        <v>0</v>
      </c>
      <c r="V20" s="6">
        <f>+Patterns!T12*$D$4</f>
        <v>0</v>
      </c>
      <c r="W20" s="6">
        <f>+Patterns!U12*$D$4</f>
        <v>0</v>
      </c>
      <c r="X20" s="6">
        <f>+Patterns!V12*$D$4</f>
        <v>0</v>
      </c>
      <c r="Y20" s="6">
        <f>+Patterns!W12*$D$4</f>
        <v>0</v>
      </c>
      <c r="Z20" s="6">
        <f>+Patterns!X12*$D$4</f>
        <v>0</v>
      </c>
      <c r="AA20" s="6">
        <f>+Patterns!Y12*$D$4</f>
        <v>0</v>
      </c>
      <c r="AB20" s="6">
        <f>+Patterns!Z12*$D$4</f>
        <v>0</v>
      </c>
      <c r="AC20" s="9">
        <f t="shared" si="0"/>
        <v>1600</v>
      </c>
    </row>
    <row r="21" spans="1:29">
      <c r="A21" s="7" t="s">
        <v>28</v>
      </c>
      <c r="B21" s="9">
        <f t="shared" si="2"/>
        <v>199999.99998416068</v>
      </c>
      <c r="C21" s="12">
        <f>+Arrivals!C16*A$4</f>
        <v>700000.00000000012</v>
      </c>
      <c r="D21" s="9">
        <f t="shared" si="1"/>
        <v>599999.99999952072</v>
      </c>
      <c r="E21" s="6">
        <f>+Patterns!C13*$D$4</f>
        <v>0</v>
      </c>
      <c r="F21" s="6">
        <f>+Patterns!D13*$D$4</f>
        <v>0</v>
      </c>
      <c r="G21" s="6">
        <f>+Patterns!E13*$D$4</f>
        <v>0</v>
      </c>
      <c r="H21" s="6">
        <f>+Patterns!F13*$D$4</f>
        <v>200</v>
      </c>
      <c r="I21" s="6">
        <f>+Patterns!G13*$D$4</f>
        <v>200</v>
      </c>
      <c r="J21" s="6">
        <f>+Patterns!H13*$D$4</f>
        <v>200</v>
      </c>
      <c r="K21" s="6">
        <f>+Patterns!I13*$D$4</f>
        <v>200</v>
      </c>
      <c r="L21" s="6">
        <f>+Patterns!J13*$D$4</f>
        <v>200</v>
      </c>
      <c r="M21" s="6">
        <f>+Patterns!K13*$D$4</f>
        <v>200</v>
      </c>
      <c r="N21" s="6">
        <f>+Patterns!L13*$D$4</f>
        <v>200</v>
      </c>
      <c r="O21" s="6">
        <f>+Patterns!M13*$D$4</f>
        <v>200</v>
      </c>
      <c r="P21" s="6">
        <f>+Patterns!N13*$D$4</f>
        <v>0</v>
      </c>
      <c r="Q21" s="6">
        <f>+Patterns!O13*$D$4</f>
        <v>0</v>
      </c>
      <c r="R21" s="6">
        <f>+Patterns!P13*$D$4</f>
        <v>0</v>
      </c>
      <c r="S21" s="6">
        <f>+Patterns!Q13*$D$4</f>
        <v>0</v>
      </c>
      <c r="T21" s="6">
        <f>+Patterns!R13*$D$4</f>
        <v>0</v>
      </c>
      <c r="U21" s="6">
        <f>+Patterns!S13*$D$4</f>
        <v>0</v>
      </c>
      <c r="V21" s="6">
        <f>+Patterns!T13*$D$4</f>
        <v>0</v>
      </c>
      <c r="W21" s="6">
        <f>+Patterns!U13*$D$4</f>
        <v>0</v>
      </c>
      <c r="X21" s="6">
        <f>+Patterns!V13*$D$4</f>
        <v>0</v>
      </c>
      <c r="Y21" s="6">
        <f>+Patterns!W13*$D$4</f>
        <v>0</v>
      </c>
      <c r="Z21" s="6">
        <f>+Patterns!X13*$D$4</f>
        <v>0</v>
      </c>
      <c r="AA21" s="6">
        <f>+Patterns!Y13*$D$4</f>
        <v>0</v>
      </c>
      <c r="AB21" s="6">
        <f>+Patterns!Z13*$D$4</f>
        <v>0</v>
      </c>
      <c r="AC21" s="9">
        <f t="shared" si="0"/>
        <v>1600</v>
      </c>
    </row>
    <row r="22" spans="1:29">
      <c r="A22" s="7" t="s">
        <v>29</v>
      </c>
      <c r="B22" s="9">
        <f t="shared" si="2"/>
        <v>199999.99998416068</v>
      </c>
      <c r="C22" s="12">
        <f>+Arrivals!C17*A$4</f>
        <v>800000</v>
      </c>
      <c r="D22" s="9">
        <f t="shared" si="1"/>
        <v>799999.99998368137</v>
      </c>
      <c r="E22" s="6">
        <f>+Patterns!C14*$D$4</f>
        <v>0</v>
      </c>
      <c r="F22" s="6">
        <f>+Patterns!D14*$D$4</f>
        <v>0</v>
      </c>
      <c r="G22" s="6">
        <f>+Patterns!E14*$D$4</f>
        <v>0</v>
      </c>
      <c r="H22" s="6">
        <f>+Patterns!F14*$D$4</f>
        <v>0</v>
      </c>
      <c r="I22" s="6">
        <f>+Patterns!G14*$D$4</f>
        <v>200</v>
      </c>
      <c r="J22" s="6">
        <f>+Patterns!H14*$D$4</f>
        <v>200</v>
      </c>
      <c r="K22" s="6">
        <f>+Patterns!I14*$D$4</f>
        <v>200</v>
      </c>
      <c r="L22" s="6">
        <f>+Patterns!J14*$D$4</f>
        <v>200</v>
      </c>
      <c r="M22" s="6">
        <f>+Patterns!K14*$D$4</f>
        <v>200</v>
      </c>
      <c r="N22" s="6">
        <f>+Patterns!L14*$D$4</f>
        <v>200</v>
      </c>
      <c r="O22" s="6">
        <f>+Patterns!M14*$D$4</f>
        <v>200</v>
      </c>
      <c r="P22" s="6">
        <f>+Patterns!N14*$D$4</f>
        <v>200</v>
      </c>
      <c r="Q22" s="6">
        <f>+Patterns!O14*$D$4</f>
        <v>0</v>
      </c>
      <c r="R22" s="6">
        <f>+Patterns!P14*$D$4</f>
        <v>0</v>
      </c>
      <c r="S22" s="6">
        <f>+Patterns!Q14*$D$4</f>
        <v>0</v>
      </c>
      <c r="T22" s="6">
        <f>+Patterns!R14*$D$4</f>
        <v>0</v>
      </c>
      <c r="U22" s="6">
        <f>+Patterns!S14*$D$4</f>
        <v>0</v>
      </c>
      <c r="V22" s="6">
        <f>+Patterns!T14*$D$4</f>
        <v>0</v>
      </c>
      <c r="W22" s="6">
        <f>+Patterns!U14*$D$4</f>
        <v>0</v>
      </c>
      <c r="X22" s="6">
        <f>+Patterns!V14*$D$4</f>
        <v>0</v>
      </c>
      <c r="Y22" s="6">
        <f>+Patterns!W14*$D$4</f>
        <v>0</v>
      </c>
      <c r="Z22" s="6">
        <f>+Patterns!X14*$D$4</f>
        <v>0</v>
      </c>
      <c r="AA22" s="6">
        <f>+Patterns!Y14*$D$4</f>
        <v>0</v>
      </c>
      <c r="AB22" s="6">
        <f>+Patterns!Z14*$D$4</f>
        <v>0</v>
      </c>
      <c r="AC22" s="9">
        <f t="shared" si="0"/>
        <v>1600</v>
      </c>
    </row>
    <row r="23" spans="1:29">
      <c r="A23" s="7" t="s">
        <v>30</v>
      </c>
      <c r="B23" s="9">
        <f t="shared" si="2"/>
        <v>199999.99998416068</v>
      </c>
      <c r="C23" s="12">
        <f>+Arrivals!C18*A$4</f>
        <v>1000000</v>
      </c>
      <c r="D23" s="9">
        <f t="shared" si="1"/>
        <v>999999.99996784201</v>
      </c>
      <c r="E23" s="6">
        <f>+Patterns!C15*$D$4</f>
        <v>0</v>
      </c>
      <c r="F23" s="6">
        <f>+Patterns!D15*$D$4</f>
        <v>0</v>
      </c>
      <c r="G23" s="6">
        <f>+Patterns!E15*$D$4</f>
        <v>0</v>
      </c>
      <c r="H23" s="6">
        <f>+Patterns!F15*$D$4</f>
        <v>0</v>
      </c>
      <c r="I23" s="6">
        <f>+Patterns!G15*$D$4</f>
        <v>0</v>
      </c>
      <c r="J23" s="6">
        <f>+Patterns!H15*$D$4</f>
        <v>200</v>
      </c>
      <c r="K23" s="6">
        <f>+Patterns!I15*$D$4</f>
        <v>200</v>
      </c>
      <c r="L23" s="6">
        <f>+Patterns!J15*$D$4</f>
        <v>200</v>
      </c>
      <c r="M23" s="6">
        <f>+Patterns!K15*$D$4</f>
        <v>200</v>
      </c>
      <c r="N23" s="6">
        <f>+Patterns!L15*$D$4</f>
        <v>200</v>
      </c>
      <c r="O23" s="6">
        <f>+Patterns!M15*$D$4</f>
        <v>200</v>
      </c>
      <c r="P23" s="6">
        <f>+Patterns!N15*$D$4</f>
        <v>200</v>
      </c>
      <c r="Q23" s="6">
        <f>+Patterns!O15*$D$4</f>
        <v>200</v>
      </c>
      <c r="R23" s="6">
        <f>+Patterns!P15*$D$4</f>
        <v>0</v>
      </c>
      <c r="S23" s="6">
        <f>+Patterns!Q15*$D$4</f>
        <v>0</v>
      </c>
      <c r="T23" s="6">
        <f>+Patterns!R15*$D$4</f>
        <v>0</v>
      </c>
      <c r="U23" s="6">
        <f>+Patterns!S15*$D$4</f>
        <v>0</v>
      </c>
      <c r="V23" s="6">
        <f>+Patterns!T15*$D$4</f>
        <v>0</v>
      </c>
      <c r="W23" s="6">
        <f>+Patterns!U15*$D$4</f>
        <v>0</v>
      </c>
      <c r="X23" s="6">
        <f>+Patterns!V15*$D$4</f>
        <v>0</v>
      </c>
      <c r="Y23" s="6">
        <f>+Patterns!W15*$D$4</f>
        <v>0</v>
      </c>
      <c r="Z23" s="6">
        <f>+Patterns!X15*$D$4</f>
        <v>0</v>
      </c>
      <c r="AA23" s="6">
        <f>+Patterns!Y15*$D$4</f>
        <v>0</v>
      </c>
      <c r="AB23" s="6">
        <f>+Patterns!Z15*$D$4</f>
        <v>0</v>
      </c>
      <c r="AC23" s="9">
        <f t="shared" si="0"/>
        <v>1600</v>
      </c>
    </row>
    <row r="24" spans="1:29">
      <c r="A24" s="7" t="s">
        <v>31</v>
      </c>
      <c r="B24" s="9">
        <f t="shared" si="2"/>
        <v>533333.33336983377</v>
      </c>
      <c r="C24" s="12">
        <f>+Arrivals!C19*A$4</f>
        <v>1600000</v>
      </c>
      <c r="D24" s="9">
        <f t="shared" si="1"/>
        <v>1533333.3333376758</v>
      </c>
      <c r="E24" s="6">
        <f>+Patterns!C16*$D$4</f>
        <v>0</v>
      </c>
      <c r="F24" s="6">
        <f>+Patterns!D16*$D$4</f>
        <v>0</v>
      </c>
      <c r="G24" s="6">
        <f>+Patterns!E16*$D$4</f>
        <v>0</v>
      </c>
      <c r="H24" s="6">
        <f>+Patterns!F16*$D$4</f>
        <v>0</v>
      </c>
      <c r="I24" s="6">
        <f>+Patterns!G16*$D$4</f>
        <v>0</v>
      </c>
      <c r="J24" s="6">
        <f>+Patterns!H16*$D$4</f>
        <v>0</v>
      </c>
      <c r="K24" s="6">
        <f>+Patterns!I16*$D$4</f>
        <v>200</v>
      </c>
      <c r="L24" s="6">
        <f>+Patterns!J16*$D$4</f>
        <v>200</v>
      </c>
      <c r="M24" s="6">
        <f>+Patterns!K16*$D$4</f>
        <v>200</v>
      </c>
      <c r="N24" s="6">
        <f>+Patterns!L16*$D$4</f>
        <v>200</v>
      </c>
      <c r="O24" s="6">
        <f>+Patterns!M16*$D$4</f>
        <v>200</v>
      </c>
      <c r="P24" s="6">
        <f>+Patterns!N16*$D$4</f>
        <v>200</v>
      </c>
      <c r="Q24" s="6">
        <f>+Patterns!O16*$D$4</f>
        <v>200</v>
      </c>
      <c r="R24" s="6">
        <f>+Patterns!P16*$D$4</f>
        <v>200</v>
      </c>
      <c r="S24" s="6">
        <f>+Patterns!Q16*$D$4</f>
        <v>0</v>
      </c>
      <c r="T24" s="6">
        <f>+Patterns!R16*$D$4</f>
        <v>0</v>
      </c>
      <c r="U24" s="6">
        <f>+Patterns!S16*$D$4</f>
        <v>0</v>
      </c>
      <c r="V24" s="6">
        <f>+Patterns!T16*$D$4</f>
        <v>0</v>
      </c>
      <c r="W24" s="6">
        <f>+Patterns!U16*$D$4</f>
        <v>0</v>
      </c>
      <c r="X24" s="6">
        <f>+Patterns!V16*$D$4</f>
        <v>0</v>
      </c>
      <c r="Y24" s="6">
        <f>+Patterns!W16*$D$4</f>
        <v>0</v>
      </c>
      <c r="Z24" s="6">
        <f>+Patterns!X16*$D$4</f>
        <v>0</v>
      </c>
      <c r="AA24" s="6">
        <f>+Patterns!Y16*$D$4</f>
        <v>0</v>
      </c>
      <c r="AB24" s="6">
        <f>+Patterns!Z16*$D$4</f>
        <v>0</v>
      </c>
      <c r="AC24" s="9">
        <f t="shared" si="0"/>
        <v>1600</v>
      </c>
    </row>
    <row r="25" spans="1:29">
      <c r="A25" s="7" t="s">
        <v>32</v>
      </c>
      <c r="B25" s="9">
        <f t="shared" si="2"/>
        <v>483333.33326910448</v>
      </c>
      <c r="C25" s="12">
        <f>+Arrivals!C20*A$4</f>
        <v>2200000</v>
      </c>
      <c r="D25" s="9">
        <f t="shared" si="1"/>
        <v>2016666.6666067801</v>
      </c>
      <c r="E25" s="6">
        <f>+Patterns!C17*$D$4</f>
        <v>0</v>
      </c>
      <c r="F25" s="6">
        <f>+Patterns!D17*$D$4</f>
        <v>0</v>
      </c>
      <c r="G25" s="6">
        <f>+Patterns!E17*$D$4</f>
        <v>0</v>
      </c>
      <c r="H25" s="6">
        <f>+Patterns!F17*$D$4</f>
        <v>0</v>
      </c>
      <c r="I25" s="6">
        <f>+Patterns!G17*$D$4</f>
        <v>0</v>
      </c>
      <c r="J25" s="6">
        <f>+Patterns!H17*$D$4</f>
        <v>0</v>
      </c>
      <c r="K25" s="6">
        <f>+Patterns!I17*$D$4</f>
        <v>0</v>
      </c>
      <c r="L25" s="6">
        <f>+Patterns!J17*$D$4</f>
        <v>200</v>
      </c>
      <c r="M25" s="6">
        <f>+Patterns!K17*$D$4</f>
        <v>200</v>
      </c>
      <c r="N25" s="6">
        <f>+Patterns!L17*$D$4</f>
        <v>200</v>
      </c>
      <c r="O25" s="6">
        <f>+Patterns!M17*$D$4</f>
        <v>200</v>
      </c>
      <c r="P25" s="6">
        <f>+Patterns!N17*$D$4</f>
        <v>200</v>
      </c>
      <c r="Q25" s="6">
        <f>+Patterns!O17*$D$4</f>
        <v>200</v>
      </c>
      <c r="R25" s="6">
        <f>+Patterns!P17*$D$4</f>
        <v>200</v>
      </c>
      <c r="S25" s="6">
        <f>+Patterns!Q17*$D$4</f>
        <v>200</v>
      </c>
      <c r="T25" s="6">
        <f>+Patterns!R17*$D$4</f>
        <v>0</v>
      </c>
      <c r="U25" s="6">
        <f>+Patterns!S17*$D$4</f>
        <v>0</v>
      </c>
      <c r="V25" s="6">
        <f>+Patterns!T17*$D$4</f>
        <v>0</v>
      </c>
      <c r="W25" s="6">
        <f>+Patterns!U17*$D$4</f>
        <v>0</v>
      </c>
      <c r="X25" s="6">
        <f>+Patterns!V17*$D$4</f>
        <v>0</v>
      </c>
      <c r="Y25" s="6">
        <f>+Patterns!W17*$D$4</f>
        <v>0</v>
      </c>
      <c r="Z25" s="6">
        <f>+Patterns!X17*$D$4</f>
        <v>0</v>
      </c>
      <c r="AA25" s="6">
        <f>+Patterns!Y17*$D$4</f>
        <v>0</v>
      </c>
      <c r="AB25" s="6">
        <f>+Patterns!Z17*$D$4</f>
        <v>0</v>
      </c>
      <c r="AC25" s="9">
        <f t="shared" si="0"/>
        <v>1600</v>
      </c>
    </row>
    <row r="26" spans="1:29">
      <c r="A26" s="7" t="s">
        <v>33</v>
      </c>
      <c r="B26" s="9">
        <f t="shared" si="2"/>
        <v>483333.33326910448</v>
      </c>
      <c r="C26" s="12">
        <f>+Arrivals!C21*A$4</f>
        <v>2800000.0000000005</v>
      </c>
      <c r="D26" s="9">
        <f t="shared" si="1"/>
        <v>2499999.9998758845</v>
      </c>
      <c r="E26" s="6">
        <f>+Patterns!C18*$D$4</f>
        <v>0</v>
      </c>
      <c r="F26" s="6">
        <f>+Patterns!D18*$D$4</f>
        <v>0</v>
      </c>
      <c r="G26" s="6">
        <f>+Patterns!E18*$D$4</f>
        <v>0</v>
      </c>
      <c r="H26" s="6">
        <f>+Patterns!F18*$D$4</f>
        <v>0</v>
      </c>
      <c r="I26" s="6">
        <f>+Patterns!G18*$D$4</f>
        <v>0</v>
      </c>
      <c r="J26" s="6">
        <f>+Patterns!H18*$D$4</f>
        <v>0</v>
      </c>
      <c r="K26" s="6">
        <f>+Patterns!I18*$D$4</f>
        <v>0</v>
      </c>
      <c r="L26" s="6">
        <f>+Patterns!J18*$D$4</f>
        <v>0</v>
      </c>
      <c r="M26" s="6">
        <f>+Patterns!K18*$D$4</f>
        <v>200</v>
      </c>
      <c r="N26" s="6">
        <f>+Patterns!L18*$D$4</f>
        <v>200</v>
      </c>
      <c r="O26" s="6">
        <f>+Patterns!M18*$D$4</f>
        <v>200</v>
      </c>
      <c r="P26" s="6">
        <f>+Patterns!N18*$D$4</f>
        <v>200</v>
      </c>
      <c r="Q26" s="6">
        <f>+Patterns!O18*$D$4</f>
        <v>200</v>
      </c>
      <c r="R26" s="6">
        <f>+Patterns!P18*$D$4</f>
        <v>200</v>
      </c>
      <c r="S26" s="6">
        <f>+Patterns!Q18*$D$4</f>
        <v>200</v>
      </c>
      <c r="T26" s="6">
        <f>+Patterns!R18*$D$4</f>
        <v>200</v>
      </c>
      <c r="U26" s="6">
        <f>+Patterns!S18*$D$4</f>
        <v>0</v>
      </c>
      <c r="V26" s="6">
        <f>+Patterns!T18*$D$4</f>
        <v>0</v>
      </c>
      <c r="W26" s="6">
        <f>+Patterns!U18*$D$4</f>
        <v>0</v>
      </c>
      <c r="X26" s="6">
        <f>+Patterns!V18*$D$4</f>
        <v>0</v>
      </c>
      <c r="Y26" s="6">
        <f>+Patterns!W18*$D$4</f>
        <v>0</v>
      </c>
      <c r="Z26" s="6">
        <f>+Patterns!X18*$D$4</f>
        <v>0</v>
      </c>
      <c r="AA26" s="6">
        <f>+Patterns!Y18*$D$4</f>
        <v>0</v>
      </c>
      <c r="AB26" s="6">
        <f>+Patterns!Z18*$D$4</f>
        <v>0</v>
      </c>
      <c r="AC26" s="9">
        <f t="shared" si="0"/>
        <v>1600</v>
      </c>
    </row>
    <row r="27" spans="1:29">
      <c r="A27" s="7" t="s">
        <v>34</v>
      </c>
      <c r="B27" s="9">
        <f t="shared" si="2"/>
        <v>1100000.0001058863</v>
      </c>
      <c r="C27" s="12">
        <f>+Arrivals!C22*A$4</f>
        <v>3600000</v>
      </c>
      <c r="D27" s="9">
        <f t="shared" si="1"/>
        <v>3599999.9999817708</v>
      </c>
      <c r="E27" s="6">
        <f>+Patterns!C19*$D$4</f>
        <v>0</v>
      </c>
      <c r="F27" s="6">
        <f>+Patterns!D19*$D$4</f>
        <v>0</v>
      </c>
      <c r="G27" s="6">
        <f>+Patterns!E19*$D$4</f>
        <v>0</v>
      </c>
      <c r="H27" s="6">
        <f>+Patterns!F19*$D$4</f>
        <v>0</v>
      </c>
      <c r="I27" s="6">
        <f>+Patterns!G19*$D$4</f>
        <v>0</v>
      </c>
      <c r="J27" s="6">
        <f>+Patterns!H19*$D$4</f>
        <v>0</v>
      </c>
      <c r="K27" s="6">
        <f>+Patterns!I19*$D$4</f>
        <v>0</v>
      </c>
      <c r="L27" s="6">
        <f>+Patterns!J19*$D$4</f>
        <v>0</v>
      </c>
      <c r="M27" s="6">
        <f>+Patterns!K19*$D$4</f>
        <v>0</v>
      </c>
      <c r="N27" s="6">
        <f>+Patterns!L19*$D$4</f>
        <v>200</v>
      </c>
      <c r="O27" s="6">
        <f>+Patterns!M19*$D$4</f>
        <v>200</v>
      </c>
      <c r="P27" s="6">
        <f>+Patterns!N19*$D$4</f>
        <v>200</v>
      </c>
      <c r="Q27" s="6">
        <f>+Patterns!O19*$D$4</f>
        <v>200</v>
      </c>
      <c r="R27" s="6">
        <f>+Patterns!P19*$D$4</f>
        <v>200</v>
      </c>
      <c r="S27" s="6">
        <f>+Patterns!Q19*$D$4</f>
        <v>200</v>
      </c>
      <c r="T27" s="6">
        <f>+Patterns!R19*$D$4</f>
        <v>200</v>
      </c>
      <c r="U27" s="6">
        <f>+Patterns!S19*$D$4</f>
        <v>200</v>
      </c>
      <c r="V27" s="6">
        <f>+Patterns!T19*$D$4</f>
        <v>0</v>
      </c>
      <c r="W27" s="6">
        <f>+Patterns!U19*$D$4</f>
        <v>0</v>
      </c>
      <c r="X27" s="6">
        <f>+Patterns!V19*$D$4</f>
        <v>0</v>
      </c>
      <c r="Y27" s="6">
        <f>+Patterns!W19*$D$4</f>
        <v>0</v>
      </c>
      <c r="Z27" s="6">
        <f>+Patterns!X19*$D$4</f>
        <v>0</v>
      </c>
      <c r="AA27" s="6">
        <f>+Patterns!Y19*$D$4</f>
        <v>0</v>
      </c>
      <c r="AB27" s="6">
        <f>+Patterns!Z19*$D$4</f>
        <v>0</v>
      </c>
      <c r="AC27" s="9">
        <f t="shared" si="0"/>
        <v>1600</v>
      </c>
    </row>
    <row r="28" spans="1:29">
      <c r="A28" s="7" t="s">
        <v>35</v>
      </c>
      <c r="B28" s="9">
        <f t="shared" si="2"/>
        <v>1100000.0001058863</v>
      </c>
      <c r="C28" s="12">
        <f>+Arrivals!C23*A$4</f>
        <v>4700000</v>
      </c>
      <c r="D28" s="9">
        <f t="shared" si="1"/>
        <v>4700000.000087657</v>
      </c>
      <c r="E28" s="6">
        <f>+Patterns!C20*$D$4</f>
        <v>0</v>
      </c>
      <c r="F28" s="6">
        <f>+Patterns!D20*$D$4</f>
        <v>0</v>
      </c>
      <c r="G28" s="6">
        <f>+Patterns!E20*$D$4</f>
        <v>0</v>
      </c>
      <c r="H28" s="6">
        <f>+Patterns!F20*$D$4</f>
        <v>0</v>
      </c>
      <c r="I28" s="6">
        <f>+Patterns!G20*$D$4</f>
        <v>0</v>
      </c>
      <c r="J28" s="6">
        <f>+Patterns!H20*$D$4</f>
        <v>0</v>
      </c>
      <c r="K28" s="6">
        <f>+Patterns!I20*$D$4</f>
        <v>0</v>
      </c>
      <c r="L28" s="6">
        <f>+Patterns!J20*$D$4</f>
        <v>0</v>
      </c>
      <c r="M28" s="6">
        <f>+Patterns!K20*$D$4</f>
        <v>0</v>
      </c>
      <c r="N28" s="6">
        <f>+Patterns!L20*$D$4</f>
        <v>0</v>
      </c>
      <c r="O28" s="6">
        <f>+Patterns!M20*$D$4</f>
        <v>200</v>
      </c>
      <c r="P28" s="6">
        <f>+Patterns!N20*$D$4</f>
        <v>200</v>
      </c>
      <c r="Q28" s="6">
        <f>+Patterns!O20*$D$4</f>
        <v>200</v>
      </c>
      <c r="R28" s="6">
        <f>+Patterns!P20*$D$4</f>
        <v>200</v>
      </c>
      <c r="S28" s="6">
        <f>+Patterns!Q20*$D$4</f>
        <v>200</v>
      </c>
      <c r="T28" s="6">
        <f>+Patterns!R20*$D$4</f>
        <v>200</v>
      </c>
      <c r="U28" s="6">
        <f>+Patterns!S20*$D$4</f>
        <v>200</v>
      </c>
      <c r="V28" s="6">
        <f>+Patterns!T20*$D$4</f>
        <v>200</v>
      </c>
      <c r="W28" s="6">
        <f>+Patterns!U20*$D$4</f>
        <v>0</v>
      </c>
      <c r="X28" s="6">
        <f>+Patterns!V20*$D$4</f>
        <v>0</v>
      </c>
      <c r="Y28" s="6">
        <f>+Patterns!W20*$D$4</f>
        <v>0</v>
      </c>
      <c r="Z28" s="6">
        <f>+Patterns!X20*$D$4</f>
        <v>0</v>
      </c>
      <c r="AA28" s="6">
        <f>+Patterns!Y20*$D$4</f>
        <v>0</v>
      </c>
      <c r="AB28" s="6">
        <f>+Patterns!Z20*$D$4</f>
        <v>0</v>
      </c>
      <c r="AC28" s="9">
        <f t="shared" si="0"/>
        <v>1600</v>
      </c>
    </row>
    <row r="29" spans="1:29">
      <c r="A29" s="7" t="s">
        <v>36</v>
      </c>
      <c r="B29" s="9">
        <f t="shared" si="2"/>
        <v>1050000.0000286764</v>
      </c>
      <c r="C29" s="12">
        <f>+Arrivals!C24*A$4</f>
        <v>6000000</v>
      </c>
      <c r="D29" s="9">
        <f t="shared" si="1"/>
        <v>5750000.0001163334</v>
      </c>
      <c r="E29" s="6">
        <f>+Patterns!C21*$D$4</f>
        <v>0</v>
      </c>
      <c r="F29" s="6">
        <f>+Patterns!D21*$D$4</f>
        <v>0</v>
      </c>
      <c r="G29" s="6">
        <f>+Patterns!E21*$D$4</f>
        <v>0</v>
      </c>
      <c r="H29" s="6">
        <f>+Patterns!F21*$D$4</f>
        <v>0</v>
      </c>
      <c r="I29" s="6">
        <f>+Patterns!G21*$D$4</f>
        <v>0</v>
      </c>
      <c r="J29" s="6">
        <f>+Patterns!H21*$D$4</f>
        <v>0</v>
      </c>
      <c r="K29" s="6">
        <f>+Patterns!I21*$D$4</f>
        <v>0</v>
      </c>
      <c r="L29" s="6">
        <f>+Patterns!J21*$D$4</f>
        <v>0</v>
      </c>
      <c r="M29" s="6">
        <f>+Patterns!K21*$D$4</f>
        <v>0</v>
      </c>
      <c r="N29" s="6">
        <f>+Patterns!L21*$D$4</f>
        <v>0</v>
      </c>
      <c r="O29" s="6">
        <f>+Patterns!M21*$D$4</f>
        <v>0</v>
      </c>
      <c r="P29" s="6">
        <f>+Patterns!N21*$D$4</f>
        <v>200</v>
      </c>
      <c r="Q29" s="6">
        <f>+Patterns!O21*$D$4</f>
        <v>200</v>
      </c>
      <c r="R29" s="6">
        <f>+Patterns!P21*$D$4</f>
        <v>200</v>
      </c>
      <c r="S29" s="6">
        <f>+Patterns!Q21*$D$4</f>
        <v>200</v>
      </c>
      <c r="T29" s="6">
        <f>+Patterns!R21*$D$4</f>
        <v>200</v>
      </c>
      <c r="U29" s="6">
        <f>+Patterns!S21*$D$4</f>
        <v>200</v>
      </c>
      <c r="V29" s="6">
        <f>+Patterns!T21*$D$4</f>
        <v>200</v>
      </c>
      <c r="W29" s="6">
        <f>+Patterns!U21*$D$4</f>
        <v>200</v>
      </c>
      <c r="X29" s="6">
        <f>+Patterns!V21*$D$4</f>
        <v>0</v>
      </c>
      <c r="Y29" s="6">
        <f>+Patterns!W21*$D$4</f>
        <v>0</v>
      </c>
      <c r="Z29" s="6">
        <f>+Patterns!X21*$D$4</f>
        <v>0</v>
      </c>
      <c r="AA29" s="6">
        <f>+Patterns!Y21*$D$4</f>
        <v>0</v>
      </c>
      <c r="AB29" s="6">
        <f>+Patterns!Z21*$D$4</f>
        <v>0</v>
      </c>
      <c r="AC29" s="9">
        <f t="shared" si="0"/>
        <v>1600</v>
      </c>
    </row>
    <row r="30" spans="1:29">
      <c r="A30" s="7" t="s">
        <v>37</v>
      </c>
      <c r="B30" s="9">
        <f t="shared" si="2"/>
        <v>1050000.0000286764</v>
      </c>
      <c r="C30" s="12">
        <f>+Arrivals!C25*A$4</f>
        <v>7600000</v>
      </c>
      <c r="D30" s="9">
        <f t="shared" si="1"/>
        <v>6800000.0001450097</v>
      </c>
      <c r="E30" s="6">
        <f>+Patterns!C22*$D$4</f>
        <v>0</v>
      </c>
      <c r="F30" s="6">
        <f>+Patterns!D22*$D$4</f>
        <v>0</v>
      </c>
      <c r="G30" s="6">
        <f>+Patterns!E22*$D$4</f>
        <v>0</v>
      </c>
      <c r="H30" s="6">
        <f>+Patterns!F22*$D$4</f>
        <v>0</v>
      </c>
      <c r="I30" s="6">
        <f>+Patterns!G22*$D$4</f>
        <v>0</v>
      </c>
      <c r="J30" s="6">
        <f>+Patterns!H22*$D$4</f>
        <v>0</v>
      </c>
      <c r="K30" s="6">
        <f>+Patterns!I22*$D$4</f>
        <v>0</v>
      </c>
      <c r="L30" s="6">
        <f>+Patterns!J22*$D$4</f>
        <v>0</v>
      </c>
      <c r="M30" s="6">
        <f>+Patterns!K22*$D$4</f>
        <v>0</v>
      </c>
      <c r="N30" s="6">
        <f>+Patterns!L22*$D$4</f>
        <v>0</v>
      </c>
      <c r="O30" s="6">
        <f>+Patterns!M22*$D$4</f>
        <v>0</v>
      </c>
      <c r="P30" s="6">
        <f>+Patterns!N22*$D$4</f>
        <v>0</v>
      </c>
      <c r="Q30" s="6">
        <f>+Patterns!O22*$D$4</f>
        <v>200</v>
      </c>
      <c r="R30" s="6">
        <f>+Patterns!P22*$D$4</f>
        <v>200</v>
      </c>
      <c r="S30" s="6">
        <f>+Patterns!Q22*$D$4</f>
        <v>200</v>
      </c>
      <c r="T30" s="6">
        <f>+Patterns!R22*$D$4</f>
        <v>200</v>
      </c>
      <c r="U30" s="6">
        <f>+Patterns!S22*$D$4</f>
        <v>200</v>
      </c>
      <c r="V30" s="6">
        <f>+Patterns!T22*$D$4</f>
        <v>200</v>
      </c>
      <c r="W30" s="6">
        <f>+Patterns!U22*$D$4</f>
        <v>200</v>
      </c>
      <c r="X30" s="6">
        <f>+Patterns!V22*$D$4</f>
        <v>200</v>
      </c>
      <c r="Y30" s="6">
        <f>+Patterns!W22*$D$4</f>
        <v>0</v>
      </c>
      <c r="Z30" s="6">
        <f>+Patterns!X22*$D$4</f>
        <v>0</v>
      </c>
      <c r="AA30" s="6">
        <f>+Patterns!Y22*$D$4</f>
        <v>0</v>
      </c>
      <c r="AB30" s="6">
        <f>+Patterns!Z22*$D$4</f>
        <v>0</v>
      </c>
      <c r="AC30" s="9">
        <f t="shared" si="0"/>
        <v>1600</v>
      </c>
    </row>
    <row r="31" spans="1:29">
      <c r="A31" s="7" t="s">
        <v>38</v>
      </c>
      <c r="B31" s="9">
        <f t="shared" si="2"/>
        <v>1050000.0000286764</v>
      </c>
      <c r="C31" s="12">
        <f>+Arrivals!C26*A$4</f>
        <v>9000000</v>
      </c>
      <c r="D31" s="9">
        <f t="shared" si="1"/>
        <v>7850000.0001736861</v>
      </c>
      <c r="E31" s="6">
        <f>+Patterns!C23*$D$4</f>
        <v>0</v>
      </c>
      <c r="F31" s="6">
        <f>+Patterns!D23*$D$4</f>
        <v>0</v>
      </c>
      <c r="G31" s="6">
        <f>+Patterns!E23*$D$4</f>
        <v>0</v>
      </c>
      <c r="H31" s="6">
        <f>+Patterns!F23*$D$4</f>
        <v>0</v>
      </c>
      <c r="I31" s="6">
        <f>+Patterns!G23*$D$4</f>
        <v>0</v>
      </c>
      <c r="J31" s="6">
        <f>+Patterns!H23*$D$4</f>
        <v>0</v>
      </c>
      <c r="K31" s="6">
        <f>+Patterns!I23*$D$4</f>
        <v>0</v>
      </c>
      <c r="L31" s="6">
        <f>+Patterns!J23*$D$4</f>
        <v>0</v>
      </c>
      <c r="M31" s="6">
        <f>+Patterns!K23*$D$4</f>
        <v>0</v>
      </c>
      <c r="N31" s="6">
        <f>+Patterns!L23*$D$4</f>
        <v>0</v>
      </c>
      <c r="O31" s="6">
        <f>+Patterns!M23*$D$4</f>
        <v>0</v>
      </c>
      <c r="P31" s="6">
        <f>+Patterns!N23*$D$4</f>
        <v>0</v>
      </c>
      <c r="Q31" s="6">
        <f>+Patterns!O23*$D$4</f>
        <v>0</v>
      </c>
      <c r="R31" s="6">
        <f>+Patterns!P23*$D$4</f>
        <v>200</v>
      </c>
      <c r="S31" s="6">
        <f>+Patterns!Q23*$D$4</f>
        <v>200</v>
      </c>
      <c r="T31" s="6">
        <f>+Patterns!R23*$D$4</f>
        <v>200</v>
      </c>
      <c r="U31" s="6">
        <f>+Patterns!S23*$D$4</f>
        <v>200</v>
      </c>
      <c r="V31" s="6">
        <f>+Patterns!T23*$D$4</f>
        <v>200</v>
      </c>
      <c r="W31" s="6">
        <f>+Patterns!U23*$D$4</f>
        <v>200</v>
      </c>
      <c r="X31" s="6">
        <f>+Patterns!V23*$D$4</f>
        <v>200</v>
      </c>
      <c r="Y31" s="6">
        <f>+Patterns!W23*$D$4</f>
        <v>200</v>
      </c>
      <c r="Z31" s="6">
        <f>+Patterns!X23*$D$4</f>
        <v>0</v>
      </c>
      <c r="AA31" s="6">
        <f>+Patterns!Y23*$D$4</f>
        <v>0</v>
      </c>
      <c r="AB31" s="6">
        <f>+Patterns!Z23*$D$4</f>
        <v>0</v>
      </c>
      <c r="AC31" s="9">
        <f t="shared" si="0"/>
        <v>1600</v>
      </c>
    </row>
    <row r="32" spans="1:29">
      <c r="A32" s="7" t="s">
        <v>39</v>
      </c>
      <c r="B32" s="9">
        <f t="shared" si="2"/>
        <v>716666.66664300335</v>
      </c>
      <c r="C32" s="12">
        <f>+Arrivals!C27*A$4</f>
        <v>9400000</v>
      </c>
      <c r="D32" s="9">
        <f t="shared" si="1"/>
        <v>8566666.6668166891</v>
      </c>
      <c r="E32" s="6">
        <f>+Patterns!C24*$D$4</f>
        <v>0</v>
      </c>
      <c r="F32" s="6">
        <f>+Patterns!D24*$D$4</f>
        <v>0</v>
      </c>
      <c r="G32" s="6">
        <f>+Patterns!E24*$D$4</f>
        <v>0</v>
      </c>
      <c r="H32" s="6">
        <f>+Patterns!F24*$D$4</f>
        <v>0</v>
      </c>
      <c r="I32" s="6">
        <f>+Patterns!G24*$D$4</f>
        <v>0</v>
      </c>
      <c r="J32" s="6">
        <f>+Patterns!H24*$D$4</f>
        <v>0</v>
      </c>
      <c r="K32" s="6">
        <f>+Patterns!I24*$D$4</f>
        <v>0</v>
      </c>
      <c r="L32" s="6">
        <f>+Patterns!J24*$D$4</f>
        <v>0</v>
      </c>
      <c r="M32" s="6">
        <f>+Patterns!K24*$D$4</f>
        <v>0</v>
      </c>
      <c r="N32" s="6">
        <f>+Patterns!L24*$D$4</f>
        <v>0</v>
      </c>
      <c r="O32" s="6">
        <f>+Patterns!M24*$D$4</f>
        <v>0</v>
      </c>
      <c r="P32" s="6">
        <f>+Patterns!N24*$D$4</f>
        <v>0</v>
      </c>
      <c r="Q32" s="6">
        <f>+Patterns!O24*$D$4</f>
        <v>0</v>
      </c>
      <c r="R32" s="6">
        <f>+Patterns!P24*$D$4</f>
        <v>0</v>
      </c>
      <c r="S32" s="6">
        <f>+Patterns!Q24*$D$4</f>
        <v>200</v>
      </c>
      <c r="T32" s="6">
        <f>+Patterns!R24*$D$4</f>
        <v>200</v>
      </c>
      <c r="U32" s="6">
        <f>+Patterns!S24*$D$4</f>
        <v>200</v>
      </c>
      <c r="V32" s="6">
        <f>+Patterns!T24*$D$4</f>
        <v>200</v>
      </c>
      <c r="W32" s="6">
        <f>+Patterns!U24*$D$4</f>
        <v>200</v>
      </c>
      <c r="X32" s="6">
        <f>+Patterns!V24*$D$4</f>
        <v>200</v>
      </c>
      <c r="Y32" s="6">
        <f>+Patterns!W24*$D$4</f>
        <v>200</v>
      </c>
      <c r="Z32" s="6">
        <f>+Patterns!X24*$D$4</f>
        <v>200</v>
      </c>
      <c r="AA32" s="6">
        <f>+Patterns!Y24*$D$4</f>
        <v>0</v>
      </c>
      <c r="AB32" s="6">
        <f>+Patterns!Z24*$D$4</f>
        <v>0</v>
      </c>
      <c r="AC32" s="9">
        <f t="shared" si="0"/>
        <v>1600</v>
      </c>
    </row>
    <row r="33" spans="1:29">
      <c r="A33" s="7" t="s">
        <v>40</v>
      </c>
      <c r="B33" s="9">
        <f t="shared" si="2"/>
        <v>716666.66664300335</v>
      </c>
      <c r="C33" s="12">
        <f>+Arrivals!C28*A$4</f>
        <v>9900000</v>
      </c>
      <c r="D33" s="9">
        <f t="shared" si="1"/>
        <v>9283333.3334596921</v>
      </c>
      <c r="E33" s="6">
        <f>+Patterns!C25*$D$4</f>
        <v>0</v>
      </c>
      <c r="F33" s="6">
        <f>+Patterns!D25*$D$4</f>
        <v>0</v>
      </c>
      <c r="G33" s="6">
        <f>+Patterns!E25*$D$4</f>
        <v>0</v>
      </c>
      <c r="H33" s="6">
        <f>+Patterns!F25*$D$4</f>
        <v>0</v>
      </c>
      <c r="I33" s="6">
        <f>+Patterns!G25*$D$4</f>
        <v>0</v>
      </c>
      <c r="J33" s="6">
        <f>+Patterns!H25*$D$4</f>
        <v>0</v>
      </c>
      <c r="K33" s="6">
        <f>+Patterns!I25*$D$4</f>
        <v>0</v>
      </c>
      <c r="L33" s="6">
        <f>+Patterns!J25*$D$4</f>
        <v>0</v>
      </c>
      <c r="M33" s="6">
        <f>+Patterns!K25*$D$4</f>
        <v>0</v>
      </c>
      <c r="N33" s="6">
        <f>+Patterns!L25*$D$4</f>
        <v>0</v>
      </c>
      <c r="O33" s="6">
        <f>+Patterns!M25*$D$4</f>
        <v>0</v>
      </c>
      <c r="P33" s="6">
        <f>+Patterns!N25*$D$4</f>
        <v>0</v>
      </c>
      <c r="Q33" s="6">
        <f>+Patterns!O25*$D$4</f>
        <v>0</v>
      </c>
      <c r="R33" s="6">
        <f>+Patterns!P25*$D$4</f>
        <v>0</v>
      </c>
      <c r="S33" s="6">
        <f>+Patterns!Q25*$D$4</f>
        <v>0</v>
      </c>
      <c r="T33" s="6">
        <f>+Patterns!R25*$D$4</f>
        <v>200</v>
      </c>
      <c r="U33" s="6">
        <f>+Patterns!S25*$D$4</f>
        <v>200</v>
      </c>
      <c r="V33" s="6">
        <f>+Patterns!T25*$D$4</f>
        <v>200</v>
      </c>
      <c r="W33" s="6">
        <f>+Patterns!U25*$D$4</f>
        <v>200</v>
      </c>
      <c r="X33" s="6">
        <f>+Patterns!V25*$D$4</f>
        <v>200</v>
      </c>
      <c r="Y33" s="6">
        <f>+Patterns!W25*$D$4</f>
        <v>200</v>
      </c>
      <c r="Z33" s="6">
        <f>+Patterns!X25*$D$4</f>
        <v>200</v>
      </c>
      <c r="AA33" s="6">
        <f>+Patterns!Y25*$D$4</f>
        <v>200</v>
      </c>
      <c r="AB33" s="6">
        <f>+Patterns!Z25*$D$4</f>
        <v>0</v>
      </c>
      <c r="AC33" s="9">
        <f t="shared" si="0"/>
        <v>1600</v>
      </c>
    </row>
    <row r="34" spans="1:29">
      <c r="A34" s="7" t="s">
        <v>41</v>
      </c>
      <c r="B34" s="9">
        <f t="shared" si="2"/>
        <v>716666.66664300335</v>
      </c>
      <c r="C34" s="12">
        <f>+Arrivals!C29*A$4</f>
        <v>10000000</v>
      </c>
      <c r="D34" s="9">
        <f t="shared" si="1"/>
        <v>10000000.000102695</v>
      </c>
      <c r="E34" s="6">
        <f>+Patterns!C26*$D$4</f>
        <v>0</v>
      </c>
      <c r="F34" s="6">
        <f>+Patterns!D26*$D$4</f>
        <v>0</v>
      </c>
      <c r="G34" s="6">
        <f>+Patterns!E26*$D$4</f>
        <v>0</v>
      </c>
      <c r="H34" s="6">
        <f>+Patterns!F26*$D$4</f>
        <v>0</v>
      </c>
      <c r="I34" s="6">
        <f>+Patterns!G26*$D$4</f>
        <v>0</v>
      </c>
      <c r="J34" s="6">
        <f>+Patterns!H26*$D$4</f>
        <v>0</v>
      </c>
      <c r="K34" s="6">
        <f>+Patterns!I26*$D$4</f>
        <v>0</v>
      </c>
      <c r="L34" s="6">
        <f>+Patterns!J26*$D$4</f>
        <v>0</v>
      </c>
      <c r="M34" s="6">
        <f>+Patterns!K26*$D$4</f>
        <v>0</v>
      </c>
      <c r="N34" s="6">
        <f>+Patterns!L26*$D$4</f>
        <v>0</v>
      </c>
      <c r="O34" s="6">
        <f>+Patterns!M26*$D$4</f>
        <v>0</v>
      </c>
      <c r="P34" s="6">
        <f>+Patterns!N26*$D$4</f>
        <v>0</v>
      </c>
      <c r="Q34" s="6">
        <f>+Patterns!O26*$D$4</f>
        <v>0</v>
      </c>
      <c r="R34" s="6">
        <f>+Patterns!P26*$D$4</f>
        <v>0</v>
      </c>
      <c r="S34" s="6">
        <f>+Patterns!Q26*$D$4</f>
        <v>0</v>
      </c>
      <c r="T34" s="6">
        <f>+Patterns!R26*$D$4</f>
        <v>0</v>
      </c>
      <c r="U34" s="6">
        <f>+Patterns!S26*$D$4</f>
        <v>200</v>
      </c>
      <c r="V34" s="6">
        <f>+Patterns!T26*$D$4</f>
        <v>200</v>
      </c>
      <c r="W34" s="6">
        <f>+Patterns!U26*$D$4</f>
        <v>200</v>
      </c>
      <c r="X34" s="6">
        <f>+Patterns!V26*$D$4</f>
        <v>200</v>
      </c>
      <c r="Y34" s="6">
        <f>+Patterns!W26*$D$4</f>
        <v>200</v>
      </c>
      <c r="Z34" s="6">
        <f>+Patterns!X26*$D$4</f>
        <v>200</v>
      </c>
      <c r="AA34" s="6">
        <f>+Patterns!Y26*$D$4</f>
        <v>200</v>
      </c>
      <c r="AB34" s="6">
        <f>+Patterns!Z26*$D$4</f>
        <v>200</v>
      </c>
      <c r="AC34" s="9">
        <f t="shared" si="0"/>
        <v>1600</v>
      </c>
    </row>
    <row r="35" spans="1:29">
      <c r="A35" s="7" t="s">
        <v>97</v>
      </c>
      <c r="B35">
        <f>SUM(B11:B34)</f>
        <v>10000000.000102695</v>
      </c>
      <c r="C35" s="12">
        <f>+$A$4</f>
        <v>10000000</v>
      </c>
      <c r="D35" s="9">
        <f>+D34</f>
        <v>10000000.000102695</v>
      </c>
      <c r="E35">
        <f>SUM(E11:E34)</f>
        <v>1600</v>
      </c>
      <c r="F35">
        <f t="shared" ref="F35:U35" si="3">SUM(F11:F34)</f>
        <v>1600</v>
      </c>
      <c r="G35">
        <f t="shared" si="3"/>
        <v>1600</v>
      </c>
      <c r="H35">
        <f t="shared" si="3"/>
        <v>1600</v>
      </c>
      <c r="I35">
        <f t="shared" si="3"/>
        <v>1600</v>
      </c>
      <c r="J35">
        <f t="shared" si="3"/>
        <v>1600</v>
      </c>
      <c r="K35">
        <f t="shared" si="3"/>
        <v>1600</v>
      </c>
      <c r="L35">
        <f t="shared" si="3"/>
        <v>1600</v>
      </c>
      <c r="M35">
        <f t="shared" si="3"/>
        <v>1600</v>
      </c>
      <c r="N35">
        <f t="shared" si="3"/>
        <v>1600</v>
      </c>
      <c r="O35">
        <f t="shared" si="3"/>
        <v>1600</v>
      </c>
      <c r="P35">
        <f t="shared" si="3"/>
        <v>1600</v>
      </c>
      <c r="Q35">
        <f t="shared" si="3"/>
        <v>1600</v>
      </c>
      <c r="R35">
        <f t="shared" si="3"/>
        <v>1600</v>
      </c>
      <c r="S35">
        <f t="shared" si="3"/>
        <v>1600</v>
      </c>
      <c r="T35">
        <f t="shared" si="3"/>
        <v>1600</v>
      </c>
      <c r="U35">
        <f t="shared" si="3"/>
        <v>1600</v>
      </c>
      <c r="V35">
        <f t="shared" ref="V35:AB35" si="4">SUM(V11:V34)</f>
        <v>1600</v>
      </c>
      <c r="W35">
        <f t="shared" si="4"/>
        <v>1600</v>
      </c>
      <c r="X35">
        <f t="shared" si="4"/>
        <v>1600</v>
      </c>
      <c r="Y35">
        <f t="shared" si="4"/>
        <v>1600</v>
      </c>
      <c r="Z35">
        <f t="shared" si="4"/>
        <v>1600</v>
      </c>
      <c r="AA35">
        <f t="shared" si="4"/>
        <v>1600</v>
      </c>
      <c r="AB35">
        <f t="shared" si="4"/>
        <v>1600</v>
      </c>
      <c r="AC35" s="9">
        <f t="shared" si="0"/>
        <v>38400</v>
      </c>
    </row>
    <row r="39" spans="1:29">
      <c r="B39" s="6" t="s">
        <v>335</v>
      </c>
    </row>
    <row r="40" spans="1:29">
      <c r="B40" s="9">
        <f>SUM(B11:B16)+SUM(B29:B34)</f>
        <v>5300000.000015039</v>
      </c>
    </row>
    <row r="41" spans="1:29">
      <c r="J41" s="10"/>
    </row>
  </sheetData>
  <scenarios current="0">
    <scenario name="Model1 9/14/11" count="24" user="McBride" comment="Created by McBride on 9/14/2011">
      <inputCells r="E6" val="0"/>
      <inputCells r="F6" val="0"/>
      <inputCells r="G6" val="0"/>
      <inputCells r="H6" val="0"/>
      <inputCells r="I6" val="0"/>
      <inputCells r="J6" val="0"/>
      <inputCells r="K6" val="0"/>
      <inputCells r="L6" val="0"/>
      <inputCells r="M6" val="0"/>
      <inputCells r="N6" val="0"/>
      <inputCells r="O6" val="0"/>
      <inputCells r="P6" val="0"/>
      <inputCells r="Q6" val="0"/>
      <inputCells r="R6" val="0"/>
      <inputCells r="S6" val="0"/>
      <inputCells r="T6" val="0"/>
      <inputCells r="U6" val="0"/>
      <inputCells r="V6" val="0"/>
      <inputCells r="W6" val="0"/>
      <inputCells r="X6" val="0"/>
      <inputCells r="Y6" val="0"/>
      <inputCells r="Z6" val="0"/>
      <inputCells r="AA6" val="0"/>
      <inputCells r="AB6" val="0"/>
    </scenario>
  </scenarios>
  <hyperlinks>
    <hyperlink ref="A6" r:id="rId1" display="+@sumproduct(e6:ab6,e8:ab8)"/>
  </hyperlinks>
  <printOptions headings="1" gridLines="1"/>
  <pageMargins left="0.5" right="0.5" top="0.75" bottom="0.75" header="0.5" footer="0.5"/>
  <pageSetup orientation="landscape" blackAndWhite="1" horizontalDpi="200" verticalDpi="200" r:id="rId2"/>
  <headerFooter alignWithMargins="0"/>
  <ignoredErrors>
    <ignoredError sqref="I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AD35"/>
  <sheetViews>
    <sheetView zoomScale="50" zoomScaleNormal="50" workbookViewId="0">
      <selection activeCell="AC5" sqref="AC5:AD6"/>
    </sheetView>
  </sheetViews>
  <sheetFormatPr defaultRowHeight="12.75"/>
  <cols>
    <col min="1" max="1" width="11.28515625" customWidth="1"/>
    <col min="2" max="2" width="10.85546875" customWidth="1"/>
    <col min="3" max="3" width="10.42578125" customWidth="1"/>
    <col min="4" max="4" width="10.7109375" customWidth="1"/>
    <col min="5" max="5" width="5.5703125" customWidth="1"/>
    <col min="6" max="6" width="5.42578125" customWidth="1"/>
    <col min="7" max="8" width="5.7109375" customWidth="1"/>
    <col min="9" max="9" width="5.85546875" customWidth="1"/>
    <col min="10" max="10" width="6.28515625" customWidth="1"/>
    <col min="11" max="11" width="5.7109375" customWidth="1"/>
    <col min="12" max="12" width="6.140625" customWidth="1"/>
    <col min="13" max="14" width="5.7109375" customWidth="1"/>
    <col min="15" max="15" width="5.85546875" customWidth="1"/>
    <col min="16" max="16" width="5.42578125" customWidth="1"/>
    <col min="17" max="17" width="6.28515625" customWidth="1"/>
    <col min="18" max="18" width="6" customWidth="1"/>
    <col min="19" max="20" width="5.5703125" customWidth="1"/>
    <col min="21" max="21" width="6" customWidth="1"/>
    <col min="22" max="22" width="5.5703125" customWidth="1"/>
    <col min="23" max="23" width="5.42578125" customWidth="1"/>
    <col min="24" max="25" width="5.7109375" customWidth="1"/>
    <col min="26" max="26" width="6" customWidth="1"/>
    <col min="27" max="28" width="5.7109375" customWidth="1"/>
    <col min="29" max="29" width="7.28515625" customWidth="1"/>
    <col min="30" max="30" width="10.85546875" customWidth="1"/>
  </cols>
  <sheetData>
    <row r="1" spans="1:30">
      <c r="A1" s="6">
        <f>MAX($B$6)</f>
        <v>1000000</v>
      </c>
      <c r="B1">
        <f>COUNT($E$6:$AB$27)</f>
        <v>456</v>
      </c>
      <c r="C1">
        <f>{100,100,0.000001,0.05,TRUE,FALSE,FALSE,1,1,1,0.0001,TRUE}</f>
        <v>100</v>
      </c>
      <c r="F1" s="27" t="s">
        <v>115</v>
      </c>
    </row>
    <row r="3" spans="1:30">
      <c r="A3" s="6" t="s">
        <v>119</v>
      </c>
      <c r="B3" s="13" t="s">
        <v>67</v>
      </c>
      <c r="C3" s="13" t="s">
        <v>68</v>
      </c>
      <c r="D3" s="6" t="s">
        <v>80</v>
      </c>
    </row>
    <row r="4" spans="1:30">
      <c r="A4" s="9">
        <v>10000000</v>
      </c>
      <c r="B4" s="10">
        <v>0.1</v>
      </c>
      <c r="C4" s="10">
        <v>40</v>
      </c>
      <c r="D4" s="15">
        <f>+$C$4/$B$4</f>
        <v>400</v>
      </c>
      <c r="E4" s="13"/>
      <c r="F4" s="10"/>
    </row>
    <row r="5" spans="1:30" s="2" customFormat="1">
      <c r="A5" s="8" t="s">
        <v>104</v>
      </c>
      <c r="B5" s="13" t="s">
        <v>98</v>
      </c>
      <c r="C5" s="8" t="s">
        <v>106</v>
      </c>
      <c r="D5" s="14" t="s">
        <v>78</v>
      </c>
      <c r="E5" s="8" t="s">
        <v>69</v>
      </c>
      <c r="F5" s="14" t="s">
        <v>70</v>
      </c>
      <c r="G5" s="8" t="s">
        <v>71</v>
      </c>
      <c r="H5" s="8" t="s">
        <v>72</v>
      </c>
      <c r="I5" s="8" t="s">
        <v>73</v>
      </c>
      <c r="J5" s="8" t="s">
        <v>74</v>
      </c>
      <c r="K5" s="8" t="s">
        <v>75</v>
      </c>
      <c r="L5" s="8" t="s">
        <v>76</v>
      </c>
      <c r="M5" s="8" t="s">
        <v>81</v>
      </c>
      <c r="N5" s="8" t="s">
        <v>82</v>
      </c>
      <c r="O5" s="8" t="s">
        <v>83</v>
      </c>
      <c r="P5" s="8" t="s">
        <v>84</v>
      </c>
      <c r="Q5" s="8" t="s">
        <v>85</v>
      </c>
      <c r="R5" s="8" t="s">
        <v>86</v>
      </c>
      <c r="S5" s="8" t="s">
        <v>87</v>
      </c>
      <c r="T5" s="8" t="s">
        <v>88</v>
      </c>
      <c r="U5" s="8" t="s">
        <v>89</v>
      </c>
      <c r="V5" s="8" t="s">
        <v>90</v>
      </c>
      <c r="W5" s="8" t="s">
        <v>91</v>
      </c>
      <c r="X5" s="8" t="s">
        <v>92</v>
      </c>
      <c r="Y5" s="8" t="s">
        <v>93</v>
      </c>
      <c r="Z5" s="8" t="s">
        <v>94</v>
      </c>
      <c r="AA5" s="8" t="s">
        <v>95</v>
      </c>
      <c r="AB5" s="8" t="s">
        <v>96</v>
      </c>
      <c r="AC5" s="2" t="s">
        <v>99</v>
      </c>
      <c r="AD5" s="8" t="s">
        <v>105</v>
      </c>
    </row>
    <row r="6" spans="1:30">
      <c r="A6" s="22">
        <f>+SUMPRODUCT(E6:AB6,E8:AB8)</f>
        <v>999999.99992725509</v>
      </c>
      <c r="B6" s="19">
        <f>+A4*B4</f>
        <v>1000000</v>
      </c>
      <c r="C6" s="24" t="s">
        <v>108</v>
      </c>
      <c r="D6" s="8" t="s">
        <v>77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624.9999997726685</v>
      </c>
      <c r="R6">
        <v>0</v>
      </c>
      <c r="S6">
        <v>0</v>
      </c>
      <c r="T6">
        <v>0</v>
      </c>
      <c r="U6">
        <v>0</v>
      </c>
      <c r="V6">
        <v>0</v>
      </c>
      <c r="W6" s="26">
        <v>0</v>
      </c>
      <c r="X6">
        <v>0</v>
      </c>
      <c r="Y6">
        <v>0</v>
      </c>
      <c r="Z6">
        <v>0</v>
      </c>
      <c r="AA6">
        <v>0</v>
      </c>
      <c r="AB6">
        <v>2500.0000000000036</v>
      </c>
      <c r="AC6" s="9">
        <f>SUM(E6:AB6)</f>
        <v>3124.9999997726723</v>
      </c>
      <c r="AD6" s="19">
        <f>+AC6*8*$C$4</f>
        <v>999999.99992725509</v>
      </c>
    </row>
    <row r="7" spans="1:30">
      <c r="A7" s="20"/>
      <c r="D7" s="8"/>
    </row>
    <row r="8" spans="1:30">
      <c r="A8" s="21"/>
      <c r="D8" s="13" t="s">
        <v>79</v>
      </c>
      <c r="E8">
        <f>+$C$4*8</f>
        <v>320</v>
      </c>
      <c r="F8">
        <f t="shared" ref="F8:AB8" si="0">+$C$4*8</f>
        <v>320</v>
      </c>
      <c r="G8">
        <f t="shared" si="0"/>
        <v>320</v>
      </c>
      <c r="H8">
        <f t="shared" si="0"/>
        <v>320</v>
      </c>
      <c r="I8">
        <f t="shared" si="0"/>
        <v>320</v>
      </c>
      <c r="J8">
        <f t="shared" si="0"/>
        <v>320</v>
      </c>
      <c r="K8">
        <f t="shared" si="0"/>
        <v>320</v>
      </c>
      <c r="L8">
        <f t="shared" si="0"/>
        <v>320</v>
      </c>
      <c r="M8">
        <f t="shared" si="0"/>
        <v>320</v>
      </c>
      <c r="N8">
        <f t="shared" si="0"/>
        <v>320</v>
      </c>
      <c r="O8">
        <f t="shared" si="0"/>
        <v>320</v>
      </c>
      <c r="P8">
        <f t="shared" si="0"/>
        <v>320</v>
      </c>
      <c r="Q8">
        <f t="shared" si="0"/>
        <v>320</v>
      </c>
      <c r="R8">
        <f t="shared" si="0"/>
        <v>320</v>
      </c>
      <c r="S8">
        <f t="shared" si="0"/>
        <v>320</v>
      </c>
      <c r="T8">
        <f t="shared" si="0"/>
        <v>320</v>
      </c>
      <c r="U8">
        <f t="shared" si="0"/>
        <v>320</v>
      </c>
      <c r="V8">
        <f t="shared" si="0"/>
        <v>320</v>
      </c>
      <c r="W8">
        <f t="shared" si="0"/>
        <v>320</v>
      </c>
      <c r="X8">
        <f t="shared" si="0"/>
        <v>320</v>
      </c>
      <c r="Y8">
        <f t="shared" si="0"/>
        <v>320</v>
      </c>
      <c r="Z8">
        <f t="shared" si="0"/>
        <v>320</v>
      </c>
      <c r="AA8">
        <f t="shared" si="0"/>
        <v>320</v>
      </c>
      <c r="AB8">
        <f t="shared" si="0"/>
        <v>320</v>
      </c>
    </row>
    <row r="9" spans="1:30">
      <c r="B9" s="8" t="s">
        <v>3</v>
      </c>
      <c r="C9" s="6" t="s">
        <v>103</v>
      </c>
      <c r="D9" s="6" t="s">
        <v>103</v>
      </c>
    </row>
    <row r="10" spans="1:30">
      <c r="A10" s="11" t="s">
        <v>0</v>
      </c>
      <c r="B10" s="8" t="s">
        <v>116</v>
      </c>
      <c r="C10" s="8" t="s">
        <v>117</v>
      </c>
      <c r="D10" s="8" t="s">
        <v>118</v>
      </c>
    </row>
    <row r="11" spans="1:30">
      <c r="A11" s="7" t="s">
        <v>18</v>
      </c>
      <c r="B11" s="9">
        <f>SUMPRODUCT(E11:AB11,E$6:AB$6)</f>
        <v>1000000.0000000014</v>
      </c>
      <c r="C11" s="12">
        <f>+Arrivals!D6*A$4</f>
        <v>6500000</v>
      </c>
      <c r="D11" s="9">
        <f>+B11+D34</f>
        <v>3999999.9992725425</v>
      </c>
      <c r="E11" s="6">
        <f>+Patterns!C3*$D$4</f>
        <v>400</v>
      </c>
      <c r="F11" s="6">
        <f>+Patterns!D3*$D$4</f>
        <v>0</v>
      </c>
      <c r="G11" s="6">
        <f>+Patterns!E3*$D$4</f>
        <v>0</v>
      </c>
      <c r="H11" s="6">
        <f>+Patterns!F3*$D$4</f>
        <v>0</v>
      </c>
      <c r="I11" s="6">
        <f>+Patterns!G3*$D$4</f>
        <v>0</v>
      </c>
      <c r="J11" s="6">
        <f>+Patterns!H3*$D$4</f>
        <v>0</v>
      </c>
      <c r="K11" s="6">
        <f>+Patterns!I3*$D$4</f>
        <v>0</v>
      </c>
      <c r="L11" s="6">
        <f>+Patterns!J3*$D$4</f>
        <v>0</v>
      </c>
      <c r="M11" s="6">
        <f>+Patterns!K3*$D$4</f>
        <v>0</v>
      </c>
      <c r="N11" s="6">
        <f>+Patterns!L3*$D$4</f>
        <v>0</v>
      </c>
      <c r="O11" s="6">
        <f>+Patterns!M3*$D$4</f>
        <v>0</v>
      </c>
      <c r="P11" s="6">
        <f>+Patterns!N3*$D$4</f>
        <v>0</v>
      </c>
      <c r="Q11" s="6">
        <f>+Patterns!O3*$D$4</f>
        <v>0</v>
      </c>
      <c r="R11" s="6">
        <f>+Patterns!P3*$D$4</f>
        <v>0</v>
      </c>
      <c r="S11" s="6">
        <f>+Patterns!Q3*$D$4</f>
        <v>0</v>
      </c>
      <c r="T11" s="6">
        <f>+Patterns!R3*$D$4</f>
        <v>0</v>
      </c>
      <c r="U11" s="6">
        <f>+Patterns!S3*$D$4</f>
        <v>0</v>
      </c>
      <c r="V11" s="6">
        <f>+Patterns!T3*$D$4</f>
        <v>400</v>
      </c>
      <c r="W11" s="6">
        <f>+Patterns!U3*$D$4</f>
        <v>400</v>
      </c>
      <c r="X11" s="6">
        <f>+Patterns!V3*$D$4</f>
        <v>400</v>
      </c>
      <c r="Y11" s="6">
        <f>+Patterns!W3*$D$4</f>
        <v>400</v>
      </c>
      <c r="Z11" s="6">
        <f>+Patterns!X3*$D$4</f>
        <v>400</v>
      </c>
      <c r="AA11" s="6">
        <f>+Patterns!Y3*$D$4</f>
        <v>400</v>
      </c>
      <c r="AB11" s="6">
        <f>+Patterns!Z3*$D$4</f>
        <v>400</v>
      </c>
      <c r="AC11" s="9">
        <f>SUM(E11:AB11)</f>
        <v>3200</v>
      </c>
    </row>
    <row r="12" spans="1:30">
      <c r="A12" s="7" t="s">
        <v>19</v>
      </c>
      <c r="B12" s="9">
        <f>SUMPRODUCT(E12:AB12,E$6:AB$6)</f>
        <v>1000000.0000000014</v>
      </c>
      <c r="C12" s="12">
        <f>+Arrivals!D7*A$4</f>
        <v>7000000</v>
      </c>
      <c r="D12" s="9">
        <f>+B12+D11</f>
        <v>4999999.9992725439</v>
      </c>
      <c r="E12" s="6">
        <f>+Patterns!C4*$D$4</f>
        <v>400</v>
      </c>
      <c r="F12" s="6">
        <f>+Patterns!D4*$D$4</f>
        <v>400</v>
      </c>
      <c r="G12" s="6">
        <f>+Patterns!E4*$D$4</f>
        <v>0</v>
      </c>
      <c r="H12" s="6">
        <f>+Patterns!F4*$D$4</f>
        <v>0</v>
      </c>
      <c r="I12" s="6">
        <f>+Patterns!G4*$D$4</f>
        <v>0</v>
      </c>
      <c r="J12" s="6">
        <f>+Patterns!H4*$D$4</f>
        <v>0</v>
      </c>
      <c r="K12" s="6">
        <f>+Patterns!I4*$D$4</f>
        <v>0</v>
      </c>
      <c r="L12" s="6">
        <f>+Patterns!J4*$D$4</f>
        <v>0</v>
      </c>
      <c r="M12" s="6">
        <f>+Patterns!K4*$D$4</f>
        <v>0</v>
      </c>
      <c r="N12" s="6">
        <f>+Patterns!L4*$D$4</f>
        <v>0</v>
      </c>
      <c r="O12" s="6">
        <f>+Patterns!M4*$D$4</f>
        <v>0</v>
      </c>
      <c r="P12" s="6">
        <f>+Patterns!N4*$D$4</f>
        <v>0</v>
      </c>
      <c r="Q12" s="6">
        <f>+Patterns!O4*$D$4</f>
        <v>0</v>
      </c>
      <c r="R12" s="6">
        <f>+Patterns!P4*$D$4</f>
        <v>0</v>
      </c>
      <c r="S12" s="6">
        <f>+Patterns!Q4*$D$4</f>
        <v>0</v>
      </c>
      <c r="T12" s="6">
        <f>+Patterns!R4*$D$4</f>
        <v>0</v>
      </c>
      <c r="U12" s="6">
        <f>+Patterns!S4*$D$4</f>
        <v>0</v>
      </c>
      <c r="V12" s="6">
        <f>+Patterns!T4*$D$4</f>
        <v>0</v>
      </c>
      <c r="W12" s="6">
        <f>+Patterns!U4*$D$4</f>
        <v>400</v>
      </c>
      <c r="X12" s="6">
        <f>+Patterns!V4*$D$4</f>
        <v>400</v>
      </c>
      <c r="Y12" s="6">
        <f>+Patterns!W4*$D$4</f>
        <v>400</v>
      </c>
      <c r="Z12" s="6">
        <f>+Patterns!X4*$D$4</f>
        <v>400</v>
      </c>
      <c r="AA12" s="6">
        <f>+Patterns!Y4*$D$4</f>
        <v>400</v>
      </c>
      <c r="AB12" s="6">
        <f>+Patterns!Z4*$D$4</f>
        <v>400</v>
      </c>
      <c r="AC12" s="9">
        <f t="shared" ref="AC12:AC35" si="1">SUM(E12:AB12)</f>
        <v>3200</v>
      </c>
    </row>
    <row r="13" spans="1:30">
      <c r="A13" s="7" t="s">
        <v>20</v>
      </c>
      <c r="B13" s="9">
        <f>SUMPRODUCT(E13:AB13,E$6:AB$6)</f>
        <v>1000000.0000000014</v>
      </c>
      <c r="C13" s="12">
        <f>+Arrivals!D8*A$4</f>
        <v>7500000</v>
      </c>
      <c r="D13" s="9">
        <f t="shared" ref="D13:D34" si="2">+B13+D12</f>
        <v>5999999.9992725458</v>
      </c>
      <c r="E13" s="6">
        <f>+Patterns!C5*$D$4</f>
        <v>400</v>
      </c>
      <c r="F13" s="6">
        <f>+Patterns!D5*$D$4</f>
        <v>400</v>
      </c>
      <c r="G13" s="6">
        <f>+Patterns!E5*$D$4</f>
        <v>400</v>
      </c>
      <c r="H13" s="6">
        <f>+Patterns!F5*$D$4</f>
        <v>0</v>
      </c>
      <c r="I13" s="6">
        <f>+Patterns!G5*$D$4</f>
        <v>0</v>
      </c>
      <c r="J13" s="6">
        <f>+Patterns!H5*$D$4</f>
        <v>0</v>
      </c>
      <c r="K13" s="6">
        <f>+Patterns!I5*$D$4</f>
        <v>0</v>
      </c>
      <c r="L13" s="6">
        <f>+Patterns!J5*$D$4</f>
        <v>0</v>
      </c>
      <c r="M13" s="6">
        <f>+Patterns!K5*$D$4</f>
        <v>0</v>
      </c>
      <c r="N13" s="6">
        <f>+Patterns!L5*$D$4</f>
        <v>0</v>
      </c>
      <c r="O13" s="6">
        <f>+Patterns!M5*$D$4</f>
        <v>0</v>
      </c>
      <c r="P13" s="6">
        <f>+Patterns!N5*$D$4</f>
        <v>0</v>
      </c>
      <c r="Q13" s="6">
        <f>+Patterns!O5*$D$4</f>
        <v>0</v>
      </c>
      <c r="R13" s="6">
        <f>+Patterns!P5*$D$4</f>
        <v>0</v>
      </c>
      <c r="S13" s="6">
        <f>+Patterns!Q5*$D$4</f>
        <v>0</v>
      </c>
      <c r="T13" s="6">
        <f>+Patterns!R5*$D$4</f>
        <v>0</v>
      </c>
      <c r="U13" s="6">
        <f>+Patterns!S5*$D$4</f>
        <v>0</v>
      </c>
      <c r="V13" s="6">
        <f>+Patterns!T5*$D$4</f>
        <v>0</v>
      </c>
      <c r="W13" s="6">
        <f>+Patterns!U5*$D$4</f>
        <v>0</v>
      </c>
      <c r="X13" s="6">
        <f>+Patterns!V5*$D$4</f>
        <v>400</v>
      </c>
      <c r="Y13" s="6">
        <f>+Patterns!W5*$D$4</f>
        <v>400</v>
      </c>
      <c r="Z13" s="6">
        <f>+Patterns!X5*$D$4</f>
        <v>400</v>
      </c>
      <c r="AA13" s="6">
        <f>+Patterns!Y5*$D$4</f>
        <v>400</v>
      </c>
      <c r="AB13" s="6">
        <f>+Patterns!Z5*$D$4</f>
        <v>400</v>
      </c>
      <c r="AC13" s="9">
        <f t="shared" si="1"/>
        <v>3200</v>
      </c>
    </row>
    <row r="14" spans="1:30">
      <c r="A14" s="7" t="s">
        <v>21</v>
      </c>
      <c r="B14" s="9">
        <f>SUMPRODUCT(E14:AB14,E$6:AB$6)</f>
        <v>1000000.0000000014</v>
      </c>
      <c r="C14" s="12">
        <f>+Arrivals!D9*A$4</f>
        <v>8000000</v>
      </c>
      <c r="D14" s="9">
        <f t="shared" si="2"/>
        <v>6999999.9992725477</v>
      </c>
      <c r="E14" s="6">
        <f>+Patterns!C6*$D$4</f>
        <v>400</v>
      </c>
      <c r="F14" s="6">
        <f>+Patterns!D6*$D$4</f>
        <v>400</v>
      </c>
      <c r="G14" s="6">
        <f>+Patterns!E6*$D$4</f>
        <v>400</v>
      </c>
      <c r="H14" s="6">
        <f>+Patterns!F6*$D$4</f>
        <v>400</v>
      </c>
      <c r="I14" s="6">
        <f>+Patterns!G6*$D$4</f>
        <v>0</v>
      </c>
      <c r="J14" s="6">
        <f>+Patterns!H6*$D$4</f>
        <v>0</v>
      </c>
      <c r="K14" s="6">
        <f>+Patterns!I6*$D$4</f>
        <v>0</v>
      </c>
      <c r="L14" s="6">
        <f>+Patterns!J6*$D$4</f>
        <v>0</v>
      </c>
      <c r="M14" s="6">
        <f>+Patterns!K6*$D$4</f>
        <v>0</v>
      </c>
      <c r="N14" s="6">
        <f>+Patterns!L6*$D$4</f>
        <v>0</v>
      </c>
      <c r="O14" s="6">
        <f>+Patterns!M6*$D$4</f>
        <v>0</v>
      </c>
      <c r="P14" s="6">
        <f>+Patterns!N6*$D$4</f>
        <v>0</v>
      </c>
      <c r="Q14" s="6">
        <f>+Patterns!O6*$D$4</f>
        <v>0</v>
      </c>
      <c r="R14" s="6">
        <f>+Patterns!P6*$D$4</f>
        <v>0</v>
      </c>
      <c r="S14" s="6">
        <f>+Patterns!Q6*$D$4</f>
        <v>0</v>
      </c>
      <c r="T14" s="6">
        <f>+Patterns!R6*$D$4</f>
        <v>0</v>
      </c>
      <c r="U14" s="6">
        <f>+Patterns!S6*$D$4</f>
        <v>0</v>
      </c>
      <c r="V14" s="6">
        <f>+Patterns!T6*$D$4</f>
        <v>0</v>
      </c>
      <c r="W14" s="6">
        <f>+Patterns!U6*$D$4</f>
        <v>0</v>
      </c>
      <c r="X14" s="6">
        <f>+Patterns!V6*$D$4</f>
        <v>0</v>
      </c>
      <c r="Y14" s="6">
        <f>+Patterns!W6*$D$4</f>
        <v>400</v>
      </c>
      <c r="Z14" s="6">
        <f>+Patterns!X6*$D$4</f>
        <v>400</v>
      </c>
      <c r="AA14" s="6">
        <f>+Patterns!Y6*$D$4</f>
        <v>400</v>
      </c>
      <c r="AB14" s="6">
        <f>+Patterns!Z6*$D$4</f>
        <v>400</v>
      </c>
      <c r="AC14" s="9">
        <f t="shared" si="1"/>
        <v>3200</v>
      </c>
    </row>
    <row r="15" spans="1:30">
      <c r="A15" s="7" t="s">
        <v>22</v>
      </c>
      <c r="B15" s="9">
        <f t="shared" ref="B15:B34" si="3">SUMPRODUCT(E15:AB15,E$6:AB$6)</f>
        <v>1000000.0000000014</v>
      </c>
      <c r="C15" s="12">
        <f>+Arrivals!D10*A$4</f>
        <v>8500000</v>
      </c>
      <c r="D15" s="9">
        <f t="shared" si="2"/>
        <v>7999999.9992725495</v>
      </c>
      <c r="E15" s="6">
        <f>+Patterns!C7*$D$4</f>
        <v>400</v>
      </c>
      <c r="F15" s="6">
        <f>+Patterns!D7*$D$4</f>
        <v>400</v>
      </c>
      <c r="G15" s="6">
        <f>+Patterns!E7*$D$4</f>
        <v>400</v>
      </c>
      <c r="H15" s="6">
        <f>+Patterns!F7*$D$4</f>
        <v>400</v>
      </c>
      <c r="I15" s="6">
        <f>+Patterns!G7*$D$4</f>
        <v>400</v>
      </c>
      <c r="J15" s="6">
        <f>+Patterns!H7*$D$4</f>
        <v>0</v>
      </c>
      <c r="K15" s="6">
        <f>+Patterns!I7*$D$4</f>
        <v>0</v>
      </c>
      <c r="L15" s="6">
        <f>+Patterns!J7*$D$4</f>
        <v>0</v>
      </c>
      <c r="M15" s="6">
        <f>+Patterns!K7*$D$4</f>
        <v>0</v>
      </c>
      <c r="N15" s="6">
        <f>+Patterns!L7*$D$4</f>
        <v>0</v>
      </c>
      <c r="O15" s="6">
        <f>+Patterns!M7*$D$4</f>
        <v>0</v>
      </c>
      <c r="P15" s="6">
        <f>+Patterns!N7*$D$4</f>
        <v>0</v>
      </c>
      <c r="Q15" s="6">
        <f>+Patterns!O7*$D$4</f>
        <v>0</v>
      </c>
      <c r="R15" s="6">
        <f>+Patterns!P7*$D$4</f>
        <v>0</v>
      </c>
      <c r="S15" s="6">
        <f>+Patterns!Q7*$D$4</f>
        <v>0</v>
      </c>
      <c r="T15" s="6">
        <f>+Patterns!R7*$D$4</f>
        <v>0</v>
      </c>
      <c r="U15" s="6">
        <f>+Patterns!S7*$D$4</f>
        <v>0</v>
      </c>
      <c r="V15" s="6">
        <f>+Patterns!T7*$D$4</f>
        <v>0</v>
      </c>
      <c r="W15" s="6">
        <f>+Patterns!U7*$D$4</f>
        <v>0</v>
      </c>
      <c r="X15" s="6">
        <f>+Patterns!V7*$D$4</f>
        <v>0</v>
      </c>
      <c r="Y15" s="6">
        <f>+Patterns!W7*$D$4</f>
        <v>0</v>
      </c>
      <c r="Z15" s="6">
        <f>+Patterns!X7*$D$4</f>
        <v>400</v>
      </c>
      <c r="AA15" s="6">
        <f>+Patterns!Y7*$D$4</f>
        <v>400</v>
      </c>
      <c r="AB15" s="6">
        <f>+Patterns!Z7*$D$4</f>
        <v>400</v>
      </c>
      <c r="AC15" s="9">
        <f t="shared" si="1"/>
        <v>3200</v>
      </c>
    </row>
    <row r="16" spans="1:30">
      <c r="A16" s="7" t="s">
        <v>23</v>
      </c>
      <c r="B16" s="9">
        <f t="shared" si="3"/>
        <v>1000000.0000000014</v>
      </c>
      <c r="C16" s="12">
        <f>+Arrivals!D11*A$4</f>
        <v>9000000</v>
      </c>
      <c r="D16" s="9">
        <f t="shared" si="2"/>
        <v>8999999.9992725514</v>
      </c>
      <c r="E16" s="6">
        <f>+Patterns!C8*$D$4</f>
        <v>400</v>
      </c>
      <c r="F16" s="6">
        <f>+Patterns!D8*$D$4</f>
        <v>400</v>
      </c>
      <c r="G16" s="6">
        <f>+Patterns!E8*$D$4</f>
        <v>400</v>
      </c>
      <c r="H16" s="6">
        <f>+Patterns!F8*$D$4</f>
        <v>400</v>
      </c>
      <c r="I16" s="6">
        <f>+Patterns!G8*$D$4</f>
        <v>400</v>
      </c>
      <c r="J16" s="6">
        <f>+Patterns!H8*$D$4</f>
        <v>400</v>
      </c>
      <c r="K16" s="6">
        <f>+Patterns!I8*$D$4</f>
        <v>0</v>
      </c>
      <c r="L16" s="6">
        <f>+Patterns!J8*$D$4</f>
        <v>0</v>
      </c>
      <c r="M16" s="6">
        <f>+Patterns!K8*$D$4</f>
        <v>0</v>
      </c>
      <c r="N16" s="6">
        <f>+Patterns!L8*$D$4</f>
        <v>0</v>
      </c>
      <c r="O16" s="6">
        <f>+Patterns!M8*$D$4</f>
        <v>0</v>
      </c>
      <c r="P16" s="6">
        <f>+Patterns!N8*$D$4</f>
        <v>0</v>
      </c>
      <c r="Q16" s="6">
        <f>+Patterns!O8*$D$4</f>
        <v>0</v>
      </c>
      <c r="R16" s="6">
        <f>+Patterns!P8*$D$4</f>
        <v>0</v>
      </c>
      <c r="S16" s="6">
        <f>+Patterns!Q8*$D$4</f>
        <v>0</v>
      </c>
      <c r="T16" s="6">
        <f>+Patterns!R8*$D$4</f>
        <v>0</v>
      </c>
      <c r="U16" s="6">
        <f>+Patterns!S8*$D$4</f>
        <v>0</v>
      </c>
      <c r="V16" s="6">
        <f>+Patterns!T8*$D$4</f>
        <v>0</v>
      </c>
      <c r="W16" s="6">
        <f>+Patterns!U8*$D$4</f>
        <v>0</v>
      </c>
      <c r="X16" s="6">
        <f>+Patterns!V8*$D$4</f>
        <v>0</v>
      </c>
      <c r="Y16" s="6">
        <f>+Patterns!W8*$D$4</f>
        <v>0</v>
      </c>
      <c r="Z16" s="6">
        <f>+Patterns!X8*$D$4</f>
        <v>0</v>
      </c>
      <c r="AA16" s="6">
        <f>+Patterns!Y8*$D$4</f>
        <v>400</v>
      </c>
      <c r="AB16" s="6">
        <f>+Patterns!Z8*$D$4</f>
        <v>400</v>
      </c>
      <c r="AC16" s="9">
        <f t="shared" si="1"/>
        <v>3200</v>
      </c>
    </row>
    <row r="17" spans="1:29">
      <c r="A17" s="7" t="s">
        <v>24</v>
      </c>
      <c r="B17" s="9">
        <f t="shared" si="3"/>
        <v>1000000.0000000014</v>
      </c>
      <c r="C17" s="12">
        <f>+Arrivals!D12*A$4</f>
        <v>10000000</v>
      </c>
      <c r="D17" s="9">
        <f t="shared" si="2"/>
        <v>9999999.9992725533</v>
      </c>
      <c r="E17" s="6">
        <f>+Patterns!C9*$D$4</f>
        <v>400</v>
      </c>
      <c r="F17" s="6">
        <f>+Patterns!D9*$D$4</f>
        <v>400</v>
      </c>
      <c r="G17" s="6">
        <f>+Patterns!E9*$D$4</f>
        <v>400</v>
      </c>
      <c r="H17" s="6">
        <f>+Patterns!F9*$D$4</f>
        <v>400</v>
      </c>
      <c r="I17" s="6">
        <f>+Patterns!G9*$D$4</f>
        <v>400</v>
      </c>
      <c r="J17" s="6">
        <f>+Patterns!H9*$D$4</f>
        <v>400</v>
      </c>
      <c r="K17" s="6">
        <f>+Patterns!I9*$D$4</f>
        <v>400</v>
      </c>
      <c r="L17" s="6">
        <f>+Patterns!J9*$D$4</f>
        <v>0</v>
      </c>
      <c r="M17" s="6">
        <f>+Patterns!K9*$D$4</f>
        <v>0</v>
      </c>
      <c r="N17" s="6">
        <f>+Patterns!L9*$D$4</f>
        <v>0</v>
      </c>
      <c r="O17" s="6">
        <f>+Patterns!M9*$D$4</f>
        <v>0</v>
      </c>
      <c r="P17" s="6">
        <f>+Patterns!N9*$D$4</f>
        <v>0</v>
      </c>
      <c r="Q17" s="6">
        <f>+Patterns!O9*$D$4</f>
        <v>0</v>
      </c>
      <c r="R17" s="6">
        <f>+Patterns!P9*$D$4</f>
        <v>0</v>
      </c>
      <c r="S17" s="6">
        <f>+Patterns!Q9*$D$4</f>
        <v>0</v>
      </c>
      <c r="T17" s="6">
        <f>+Patterns!R9*$D$4</f>
        <v>0</v>
      </c>
      <c r="U17" s="6">
        <f>+Patterns!S9*$D$4</f>
        <v>0</v>
      </c>
      <c r="V17" s="6">
        <f>+Patterns!T9*$D$4</f>
        <v>0</v>
      </c>
      <c r="W17" s="6">
        <f>+Patterns!U9*$D$4</f>
        <v>0</v>
      </c>
      <c r="X17" s="6">
        <f>+Patterns!V9*$D$4</f>
        <v>0</v>
      </c>
      <c r="Y17" s="6">
        <f>+Patterns!W9*$D$4</f>
        <v>0</v>
      </c>
      <c r="Z17" s="6">
        <f>+Patterns!X9*$D$4</f>
        <v>0</v>
      </c>
      <c r="AA17" s="6">
        <f>+Patterns!Y9*$D$4</f>
        <v>0</v>
      </c>
      <c r="AB17" s="6">
        <f>+Patterns!Z9*$D$4</f>
        <v>400</v>
      </c>
      <c r="AC17" s="9">
        <f t="shared" si="1"/>
        <v>3200</v>
      </c>
    </row>
    <row r="18" spans="1:29">
      <c r="A18" s="7" t="s">
        <v>25</v>
      </c>
      <c r="B18" s="9">
        <f t="shared" si="3"/>
        <v>0</v>
      </c>
      <c r="C18" s="12">
        <f>+Arrivals!D13*A$4</f>
        <v>500000</v>
      </c>
      <c r="D18" s="9">
        <f>+B18</f>
        <v>0</v>
      </c>
      <c r="E18" s="6">
        <f>+Patterns!C10*$D$4</f>
        <v>400</v>
      </c>
      <c r="F18" s="6">
        <f>+Patterns!D10*$D$4</f>
        <v>400</v>
      </c>
      <c r="G18" s="6">
        <f>+Patterns!E10*$D$4</f>
        <v>400</v>
      </c>
      <c r="H18" s="6">
        <f>+Patterns!F10*$D$4</f>
        <v>400</v>
      </c>
      <c r="I18" s="6">
        <f>+Patterns!G10*$D$4</f>
        <v>400</v>
      </c>
      <c r="J18" s="6">
        <f>+Patterns!H10*$D$4</f>
        <v>400</v>
      </c>
      <c r="K18" s="6">
        <f>+Patterns!I10*$D$4</f>
        <v>400</v>
      </c>
      <c r="L18" s="6">
        <f>+Patterns!J10*$D$4</f>
        <v>400</v>
      </c>
      <c r="M18" s="6">
        <f>+Patterns!K10*$D$4</f>
        <v>0</v>
      </c>
      <c r="N18" s="6">
        <f>+Patterns!L10*$D$4</f>
        <v>0</v>
      </c>
      <c r="O18" s="6">
        <f>+Patterns!M10*$D$4</f>
        <v>0</v>
      </c>
      <c r="P18" s="6">
        <f>+Patterns!N10*$D$4</f>
        <v>0</v>
      </c>
      <c r="Q18" s="6">
        <f>+Patterns!O10*$D$4</f>
        <v>0</v>
      </c>
      <c r="R18" s="6">
        <f>+Patterns!P10*$D$4</f>
        <v>0</v>
      </c>
      <c r="S18" s="6">
        <f>+Patterns!Q10*$D$4</f>
        <v>0</v>
      </c>
      <c r="T18" s="6">
        <f>+Patterns!R10*$D$4</f>
        <v>0</v>
      </c>
      <c r="U18" s="6">
        <f>+Patterns!S10*$D$4</f>
        <v>0</v>
      </c>
      <c r="V18" s="6">
        <f>+Patterns!T10*$D$4</f>
        <v>0</v>
      </c>
      <c r="W18" s="6">
        <f>+Patterns!U10*$D$4</f>
        <v>0</v>
      </c>
      <c r="X18" s="6">
        <f>+Patterns!V10*$D$4</f>
        <v>0</v>
      </c>
      <c r="Y18" s="6">
        <f>+Patterns!W10*$D$4</f>
        <v>0</v>
      </c>
      <c r="Z18" s="6">
        <f>+Patterns!X10*$D$4</f>
        <v>0</v>
      </c>
      <c r="AA18" s="6">
        <f>+Patterns!Y10*$D$4</f>
        <v>0</v>
      </c>
      <c r="AB18" s="6">
        <f>+Patterns!Z10*$D$4</f>
        <v>0</v>
      </c>
      <c r="AC18" s="9">
        <f t="shared" si="1"/>
        <v>3200</v>
      </c>
    </row>
    <row r="19" spans="1:29">
      <c r="A19" s="7" t="s">
        <v>26</v>
      </c>
      <c r="B19" s="9">
        <f t="shared" si="3"/>
        <v>0</v>
      </c>
      <c r="C19" s="12">
        <f>+Arrivals!D14*A$4</f>
        <v>50000</v>
      </c>
      <c r="D19" s="9">
        <f t="shared" si="2"/>
        <v>0</v>
      </c>
      <c r="E19" s="6">
        <f>+Patterns!C11*$D$4</f>
        <v>0</v>
      </c>
      <c r="F19" s="6">
        <f>+Patterns!D11*$D$4</f>
        <v>400</v>
      </c>
      <c r="G19" s="6">
        <f>+Patterns!E11*$D$4</f>
        <v>400</v>
      </c>
      <c r="H19" s="6">
        <f>+Patterns!F11*$D$4</f>
        <v>400</v>
      </c>
      <c r="I19" s="6">
        <f>+Patterns!G11*$D$4</f>
        <v>400</v>
      </c>
      <c r="J19" s="6">
        <f>+Patterns!H11*$D$4</f>
        <v>400</v>
      </c>
      <c r="K19" s="6">
        <f>+Patterns!I11*$D$4</f>
        <v>400</v>
      </c>
      <c r="L19" s="6">
        <f>+Patterns!J11*$D$4</f>
        <v>400</v>
      </c>
      <c r="M19" s="6">
        <f>+Patterns!K11*$D$4</f>
        <v>400</v>
      </c>
      <c r="N19" s="6">
        <f>+Patterns!L11*$D$4</f>
        <v>0</v>
      </c>
      <c r="O19" s="6">
        <f>+Patterns!M11*$D$4</f>
        <v>0</v>
      </c>
      <c r="P19" s="6">
        <f>+Patterns!N11*$D$4</f>
        <v>0</v>
      </c>
      <c r="Q19" s="6">
        <f>+Patterns!O11*$D$4</f>
        <v>0</v>
      </c>
      <c r="R19" s="6">
        <f>+Patterns!P11*$D$4</f>
        <v>0</v>
      </c>
      <c r="S19" s="6">
        <f>+Patterns!Q11*$D$4</f>
        <v>0</v>
      </c>
      <c r="T19" s="6">
        <f>+Patterns!R11*$D$4</f>
        <v>0</v>
      </c>
      <c r="U19" s="6">
        <f>+Patterns!S11*$D$4</f>
        <v>0</v>
      </c>
      <c r="V19" s="6">
        <f>+Patterns!T11*$D$4</f>
        <v>0</v>
      </c>
      <c r="W19" s="6">
        <f>+Patterns!U11*$D$4</f>
        <v>0</v>
      </c>
      <c r="X19" s="6">
        <f>+Patterns!V11*$D$4</f>
        <v>0</v>
      </c>
      <c r="Y19" s="6">
        <f>+Patterns!W11*$D$4</f>
        <v>0</v>
      </c>
      <c r="Z19" s="6">
        <f>+Patterns!X11*$D$4</f>
        <v>0</v>
      </c>
      <c r="AA19" s="6">
        <f>+Patterns!Y11*$D$4</f>
        <v>0</v>
      </c>
      <c r="AB19" s="6">
        <f>+Patterns!Z11*$D$4</f>
        <v>0</v>
      </c>
      <c r="AC19" s="9">
        <f t="shared" si="1"/>
        <v>3200</v>
      </c>
    </row>
    <row r="20" spans="1:29">
      <c r="A20" s="7" t="s">
        <v>27</v>
      </c>
      <c r="B20" s="9">
        <f t="shared" si="3"/>
        <v>0</v>
      </c>
      <c r="C20" s="12">
        <f>+Arrivals!D15*A$4</f>
        <v>250000</v>
      </c>
      <c r="D20" s="9">
        <f t="shared" si="2"/>
        <v>0</v>
      </c>
      <c r="E20" s="6">
        <f>+Patterns!C12*$D$4</f>
        <v>0</v>
      </c>
      <c r="F20" s="6">
        <f>+Patterns!D12*$D$4</f>
        <v>0</v>
      </c>
      <c r="G20" s="6">
        <f>+Patterns!E12*$D$4</f>
        <v>400</v>
      </c>
      <c r="H20" s="6">
        <f>+Patterns!F12*$D$4</f>
        <v>400</v>
      </c>
      <c r="I20" s="6">
        <f>+Patterns!G12*$D$4</f>
        <v>400</v>
      </c>
      <c r="J20" s="6">
        <f>+Patterns!H12*$D$4</f>
        <v>400</v>
      </c>
      <c r="K20" s="6">
        <f>+Patterns!I12*$D$4</f>
        <v>400</v>
      </c>
      <c r="L20" s="6">
        <f>+Patterns!J12*$D$4</f>
        <v>400</v>
      </c>
      <c r="M20" s="6">
        <f>+Patterns!K12*$D$4</f>
        <v>400</v>
      </c>
      <c r="N20" s="6">
        <f>+Patterns!L12*$D$4</f>
        <v>400</v>
      </c>
      <c r="O20" s="6">
        <f>+Patterns!M12*$D$4</f>
        <v>0</v>
      </c>
      <c r="P20" s="6">
        <f>+Patterns!N12*$D$4</f>
        <v>0</v>
      </c>
      <c r="Q20" s="6">
        <f>+Patterns!O12*$D$4</f>
        <v>0</v>
      </c>
      <c r="R20" s="6">
        <f>+Patterns!P12*$D$4</f>
        <v>0</v>
      </c>
      <c r="S20" s="6">
        <f>+Patterns!Q12*$D$4</f>
        <v>0</v>
      </c>
      <c r="T20" s="6">
        <f>+Patterns!R12*$D$4</f>
        <v>0</v>
      </c>
      <c r="U20" s="6">
        <f>+Patterns!S12*$D$4</f>
        <v>0</v>
      </c>
      <c r="V20" s="6">
        <f>+Patterns!T12*$D$4</f>
        <v>0</v>
      </c>
      <c r="W20" s="6">
        <f>+Patterns!U12*$D$4</f>
        <v>0</v>
      </c>
      <c r="X20" s="6">
        <f>+Patterns!V12*$D$4</f>
        <v>0</v>
      </c>
      <c r="Y20" s="6">
        <f>+Patterns!W12*$D$4</f>
        <v>0</v>
      </c>
      <c r="Z20" s="6">
        <f>+Patterns!X12*$D$4</f>
        <v>0</v>
      </c>
      <c r="AA20" s="6">
        <f>+Patterns!Y12*$D$4</f>
        <v>0</v>
      </c>
      <c r="AB20" s="6">
        <f>+Patterns!Z12*$D$4</f>
        <v>0</v>
      </c>
      <c r="AC20" s="9">
        <f t="shared" si="1"/>
        <v>3200</v>
      </c>
    </row>
    <row r="21" spans="1:29">
      <c r="A21" s="7" t="s">
        <v>28</v>
      </c>
      <c r="B21" s="9">
        <f t="shared" si="3"/>
        <v>0</v>
      </c>
      <c r="C21" s="12">
        <f>+Arrivals!D16*A$4</f>
        <v>500000</v>
      </c>
      <c r="D21" s="9">
        <f t="shared" si="2"/>
        <v>0</v>
      </c>
      <c r="E21" s="6">
        <f>+Patterns!C13*$D$4</f>
        <v>0</v>
      </c>
      <c r="F21" s="6">
        <f>+Patterns!D13*$D$4</f>
        <v>0</v>
      </c>
      <c r="G21" s="6">
        <f>+Patterns!E13*$D$4</f>
        <v>0</v>
      </c>
      <c r="H21" s="6">
        <f>+Patterns!F13*$D$4</f>
        <v>400</v>
      </c>
      <c r="I21" s="6">
        <f>+Patterns!G13*$D$4</f>
        <v>400</v>
      </c>
      <c r="J21" s="6">
        <f>+Patterns!H13*$D$4</f>
        <v>400</v>
      </c>
      <c r="K21" s="6">
        <f>+Patterns!I13*$D$4</f>
        <v>400</v>
      </c>
      <c r="L21" s="6">
        <f>+Patterns!J13*$D$4</f>
        <v>400</v>
      </c>
      <c r="M21" s="6">
        <f>+Patterns!K13*$D$4</f>
        <v>400</v>
      </c>
      <c r="N21" s="6">
        <f>+Patterns!L13*$D$4</f>
        <v>400</v>
      </c>
      <c r="O21" s="6">
        <f>+Patterns!M13*$D$4</f>
        <v>400</v>
      </c>
      <c r="P21" s="6">
        <f>+Patterns!N13*$D$4</f>
        <v>0</v>
      </c>
      <c r="Q21" s="6">
        <f>+Patterns!O13*$D$4</f>
        <v>0</v>
      </c>
      <c r="R21" s="6">
        <f>+Patterns!P13*$D$4</f>
        <v>0</v>
      </c>
      <c r="S21" s="6">
        <f>+Patterns!Q13*$D$4</f>
        <v>0</v>
      </c>
      <c r="T21" s="6">
        <f>+Patterns!R13*$D$4</f>
        <v>0</v>
      </c>
      <c r="U21" s="6">
        <f>+Patterns!S13*$D$4</f>
        <v>0</v>
      </c>
      <c r="V21" s="6">
        <f>+Patterns!T13*$D$4</f>
        <v>0</v>
      </c>
      <c r="W21" s="6">
        <f>+Patterns!U13*$D$4</f>
        <v>0</v>
      </c>
      <c r="X21" s="6">
        <f>+Patterns!V13*$D$4</f>
        <v>0</v>
      </c>
      <c r="Y21" s="6">
        <f>+Patterns!W13*$D$4</f>
        <v>0</v>
      </c>
      <c r="Z21" s="6">
        <f>+Patterns!X13*$D$4</f>
        <v>0</v>
      </c>
      <c r="AA21" s="6">
        <f>+Patterns!Y13*$D$4</f>
        <v>0</v>
      </c>
      <c r="AB21" s="6">
        <f>+Patterns!Z13*$D$4</f>
        <v>0</v>
      </c>
      <c r="AC21" s="9">
        <f t="shared" si="1"/>
        <v>3200</v>
      </c>
    </row>
    <row r="22" spans="1:29">
      <c r="A22" s="7" t="s">
        <v>29</v>
      </c>
      <c r="B22" s="9">
        <f t="shared" si="3"/>
        <v>0</v>
      </c>
      <c r="C22" s="12">
        <f>+Arrivals!D17*A$4</f>
        <v>750000</v>
      </c>
      <c r="D22" s="9">
        <f t="shared" si="2"/>
        <v>0</v>
      </c>
      <c r="E22" s="6">
        <f>+Patterns!C14*$D$4</f>
        <v>0</v>
      </c>
      <c r="F22" s="6">
        <f>+Patterns!D14*$D$4</f>
        <v>0</v>
      </c>
      <c r="G22" s="6">
        <f>+Patterns!E14*$D$4</f>
        <v>0</v>
      </c>
      <c r="H22" s="6">
        <f>+Patterns!F14*$D$4</f>
        <v>0</v>
      </c>
      <c r="I22" s="6">
        <f>+Patterns!G14*$D$4</f>
        <v>400</v>
      </c>
      <c r="J22" s="6">
        <f>+Patterns!H14*$D$4</f>
        <v>400</v>
      </c>
      <c r="K22" s="6">
        <f>+Patterns!I14*$D$4</f>
        <v>400</v>
      </c>
      <c r="L22" s="6">
        <f>+Patterns!J14*$D$4</f>
        <v>400</v>
      </c>
      <c r="M22" s="6">
        <f>+Patterns!K14*$D$4</f>
        <v>400</v>
      </c>
      <c r="N22" s="6">
        <f>+Patterns!L14*$D$4</f>
        <v>400</v>
      </c>
      <c r="O22" s="6">
        <f>+Patterns!M14*$D$4</f>
        <v>400</v>
      </c>
      <c r="P22" s="6">
        <f>+Patterns!N14*$D$4</f>
        <v>400</v>
      </c>
      <c r="Q22" s="6">
        <f>+Patterns!O14*$D$4</f>
        <v>0</v>
      </c>
      <c r="R22" s="6">
        <f>+Patterns!P14*$D$4</f>
        <v>0</v>
      </c>
      <c r="S22" s="6">
        <f>+Patterns!Q14*$D$4</f>
        <v>0</v>
      </c>
      <c r="T22" s="6">
        <f>+Patterns!R14*$D$4</f>
        <v>0</v>
      </c>
      <c r="U22" s="6">
        <f>+Patterns!S14*$D$4</f>
        <v>0</v>
      </c>
      <c r="V22" s="6">
        <f>+Patterns!T14*$D$4</f>
        <v>0</v>
      </c>
      <c r="W22" s="6">
        <f>+Patterns!U14*$D$4</f>
        <v>0</v>
      </c>
      <c r="X22" s="6">
        <f>+Patterns!V14*$D$4</f>
        <v>0</v>
      </c>
      <c r="Y22" s="6">
        <f>+Patterns!W14*$D$4</f>
        <v>0</v>
      </c>
      <c r="Z22" s="6">
        <f>+Patterns!X14*$D$4</f>
        <v>0</v>
      </c>
      <c r="AA22" s="6">
        <f>+Patterns!Y14*$D$4</f>
        <v>0</v>
      </c>
      <c r="AB22" s="6">
        <f>+Patterns!Z14*$D$4</f>
        <v>0</v>
      </c>
      <c r="AC22" s="9">
        <f t="shared" si="1"/>
        <v>3200</v>
      </c>
    </row>
    <row r="23" spans="1:29">
      <c r="A23" s="7" t="s">
        <v>30</v>
      </c>
      <c r="B23" s="9">
        <f t="shared" si="3"/>
        <v>249999.99990906741</v>
      </c>
      <c r="C23" s="12">
        <f>+Arrivals!D18*A$4</f>
        <v>1000000</v>
      </c>
      <c r="D23" s="9">
        <f t="shared" si="2"/>
        <v>249999.99990906741</v>
      </c>
      <c r="E23" s="6">
        <f>+Patterns!C15*$D$4</f>
        <v>0</v>
      </c>
      <c r="F23" s="6">
        <f>+Patterns!D15*$D$4</f>
        <v>0</v>
      </c>
      <c r="G23" s="6">
        <f>+Patterns!E15*$D$4</f>
        <v>0</v>
      </c>
      <c r="H23" s="6">
        <f>+Patterns!F15*$D$4</f>
        <v>0</v>
      </c>
      <c r="I23" s="6">
        <f>+Patterns!G15*$D$4</f>
        <v>0</v>
      </c>
      <c r="J23" s="6">
        <f>+Patterns!H15*$D$4</f>
        <v>400</v>
      </c>
      <c r="K23" s="6">
        <f>+Patterns!I15*$D$4</f>
        <v>400</v>
      </c>
      <c r="L23" s="6">
        <f>+Patterns!J15*$D$4</f>
        <v>400</v>
      </c>
      <c r="M23" s="6">
        <f>+Patterns!K15*$D$4</f>
        <v>400</v>
      </c>
      <c r="N23" s="6">
        <f>+Patterns!L15*$D$4</f>
        <v>400</v>
      </c>
      <c r="O23" s="6">
        <f>+Patterns!M15*$D$4</f>
        <v>400</v>
      </c>
      <c r="P23" s="6">
        <f>+Patterns!N15*$D$4</f>
        <v>400</v>
      </c>
      <c r="Q23" s="6">
        <f>+Patterns!O15*$D$4</f>
        <v>400</v>
      </c>
      <c r="R23" s="6">
        <f>+Patterns!P15*$D$4</f>
        <v>0</v>
      </c>
      <c r="S23" s="6">
        <f>+Patterns!Q15*$D$4</f>
        <v>0</v>
      </c>
      <c r="T23" s="6">
        <f>+Patterns!R15*$D$4</f>
        <v>0</v>
      </c>
      <c r="U23" s="6">
        <f>+Patterns!S15*$D$4</f>
        <v>0</v>
      </c>
      <c r="V23" s="6">
        <f>+Patterns!T15*$D$4</f>
        <v>0</v>
      </c>
      <c r="W23" s="6">
        <f>+Patterns!U15*$D$4</f>
        <v>0</v>
      </c>
      <c r="X23" s="6">
        <f>+Patterns!V15*$D$4</f>
        <v>0</v>
      </c>
      <c r="Y23" s="6">
        <f>+Patterns!W15*$D$4</f>
        <v>0</v>
      </c>
      <c r="Z23" s="6">
        <f>+Patterns!X15*$D$4</f>
        <v>0</v>
      </c>
      <c r="AA23" s="6">
        <f>+Patterns!Y15*$D$4</f>
        <v>0</v>
      </c>
      <c r="AB23" s="6">
        <f>+Patterns!Z15*$D$4</f>
        <v>0</v>
      </c>
      <c r="AC23" s="9">
        <f t="shared" si="1"/>
        <v>3200</v>
      </c>
    </row>
    <row r="24" spans="1:29">
      <c r="A24" s="7" t="s">
        <v>31</v>
      </c>
      <c r="B24" s="9">
        <f t="shared" si="3"/>
        <v>249999.99990906741</v>
      </c>
      <c r="C24" s="12">
        <f>+Arrivals!D19*A$4</f>
        <v>1500000</v>
      </c>
      <c r="D24" s="9">
        <f t="shared" si="2"/>
        <v>499999.99981813482</v>
      </c>
      <c r="E24" s="6">
        <f>+Patterns!C16*$D$4</f>
        <v>0</v>
      </c>
      <c r="F24" s="6">
        <f>+Patterns!D16*$D$4</f>
        <v>0</v>
      </c>
      <c r="G24" s="6">
        <f>+Patterns!E16*$D$4</f>
        <v>0</v>
      </c>
      <c r="H24" s="6">
        <f>+Patterns!F16*$D$4</f>
        <v>0</v>
      </c>
      <c r="I24" s="6">
        <f>+Patterns!G16*$D$4</f>
        <v>0</v>
      </c>
      <c r="J24" s="6">
        <f>+Patterns!H16*$D$4</f>
        <v>0</v>
      </c>
      <c r="K24" s="6">
        <f>+Patterns!I16*$D$4</f>
        <v>400</v>
      </c>
      <c r="L24" s="6">
        <f>+Patterns!J16*$D$4</f>
        <v>400</v>
      </c>
      <c r="M24" s="6">
        <f>+Patterns!K16*$D$4</f>
        <v>400</v>
      </c>
      <c r="N24" s="6">
        <f>+Patterns!L16*$D$4</f>
        <v>400</v>
      </c>
      <c r="O24" s="6">
        <f>+Patterns!M16*$D$4</f>
        <v>400</v>
      </c>
      <c r="P24" s="6">
        <f>+Patterns!N16*$D$4</f>
        <v>400</v>
      </c>
      <c r="Q24" s="6">
        <f>+Patterns!O16*$D$4</f>
        <v>400</v>
      </c>
      <c r="R24" s="6">
        <f>+Patterns!P16*$D$4</f>
        <v>400</v>
      </c>
      <c r="S24" s="6">
        <f>+Patterns!Q16*$D$4</f>
        <v>0</v>
      </c>
      <c r="T24" s="6">
        <f>+Patterns!R16*$D$4</f>
        <v>0</v>
      </c>
      <c r="U24" s="6">
        <f>+Patterns!S16*$D$4</f>
        <v>0</v>
      </c>
      <c r="V24" s="6">
        <f>+Patterns!T16*$D$4</f>
        <v>0</v>
      </c>
      <c r="W24" s="6">
        <f>+Patterns!U16*$D$4</f>
        <v>0</v>
      </c>
      <c r="X24" s="6">
        <f>+Patterns!V16*$D$4</f>
        <v>0</v>
      </c>
      <c r="Y24" s="6">
        <f>+Patterns!W16*$D$4</f>
        <v>0</v>
      </c>
      <c r="Z24" s="6">
        <f>+Patterns!X16*$D$4</f>
        <v>0</v>
      </c>
      <c r="AA24" s="6">
        <f>+Patterns!Y16*$D$4</f>
        <v>0</v>
      </c>
      <c r="AB24" s="6">
        <f>+Patterns!Z16*$D$4</f>
        <v>0</v>
      </c>
      <c r="AC24" s="9">
        <f t="shared" si="1"/>
        <v>3200</v>
      </c>
    </row>
    <row r="25" spans="1:29">
      <c r="A25" s="7" t="s">
        <v>32</v>
      </c>
      <c r="B25" s="9">
        <f t="shared" si="3"/>
        <v>249999.99990906741</v>
      </c>
      <c r="C25" s="12">
        <f>+Arrivals!D20*A$4</f>
        <v>2000000</v>
      </c>
      <c r="D25" s="9">
        <f t="shared" si="2"/>
        <v>749999.99972720223</v>
      </c>
      <c r="E25" s="6">
        <f>+Patterns!C17*$D$4</f>
        <v>0</v>
      </c>
      <c r="F25" s="6">
        <f>+Patterns!D17*$D$4</f>
        <v>0</v>
      </c>
      <c r="G25" s="6">
        <f>+Patterns!E17*$D$4</f>
        <v>0</v>
      </c>
      <c r="H25" s="6">
        <f>+Patterns!F17*$D$4</f>
        <v>0</v>
      </c>
      <c r="I25" s="6">
        <f>+Patterns!G17*$D$4</f>
        <v>0</v>
      </c>
      <c r="J25" s="6">
        <f>+Patterns!H17*$D$4</f>
        <v>0</v>
      </c>
      <c r="K25" s="6">
        <f>+Patterns!I17*$D$4</f>
        <v>0</v>
      </c>
      <c r="L25" s="6">
        <f>+Patterns!J17*$D$4</f>
        <v>400</v>
      </c>
      <c r="M25" s="6">
        <f>+Patterns!K17*$D$4</f>
        <v>400</v>
      </c>
      <c r="N25" s="6">
        <f>+Patterns!L17*$D$4</f>
        <v>400</v>
      </c>
      <c r="O25" s="6">
        <f>+Patterns!M17*$D$4</f>
        <v>400</v>
      </c>
      <c r="P25" s="6">
        <f>+Patterns!N17*$D$4</f>
        <v>400</v>
      </c>
      <c r="Q25" s="6">
        <f>+Patterns!O17*$D$4</f>
        <v>400</v>
      </c>
      <c r="R25" s="6">
        <f>+Patterns!P17*$D$4</f>
        <v>400</v>
      </c>
      <c r="S25" s="6">
        <f>+Patterns!Q17*$D$4</f>
        <v>400</v>
      </c>
      <c r="T25" s="6">
        <f>+Patterns!R17*$D$4</f>
        <v>0</v>
      </c>
      <c r="U25" s="6">
        <f>+Patterns!S17*$D$4</f>
        <v>0</v>
      </c>
      <c r="V25" s="6">
        <f>+Patterns!T17*$D$4</f>
        <v>0</v>
      </c>
      <c r="W25" s="6">
        <f>+Patterns!U17*$D$4</f>
        <v>0</v>
      </c>
      <c r="X25" s="6">
        <f>+Patterns!V17*$D$4</f>
        <v>0</v>
      </c>
      <c r="Y25" s="6">
        <f>+Patterns!W17*$D$4</f>
        <v>0</v>
      </c>
      <c r="Z25" s="6">
        <f>+Patterns!X17*$D$4</f>
        <v>0</v>
      </c>
      <c r="AA25" s="6">
        <f>+Patterns!Y17*$D$4</f>
        <v>0</v>
      </c>
      <c r="AB25" s="6">
        <f>+Patterns!Z17*$D$4</f>
        <v>0</v>
      </c>
      <c r="AC25" s="9">
        <f t="shared" si="1"/>
        <v>3200</v>
      </c>
    </row>
    <row r="26" spans="1:29">
      <c r="A26" s="7" t="s">
        <v>33</v>
      </c>
      <c r="B26" s="9">
        <f t="shared" si="3"/>
        <v>249999.99990906741</v>
      </c>
      <c r="C26" s="12">
        <f>+Arrivals!D21*A$4</f>
        <v>2500000</v>
      </c>
      <c r="D26" s="9">
        <f t="shared" si="2"/>
        <v>999999.99963626964</v>
      </c>
      <c r="E26" s="6">
        <f>+Patterns!C18*$D$4</f>
        <v>0</v>
      </c>
      <c r="F26" s="6">
        <f>+Patterns!D18*$D$4</f>
        <v>0</v>
      </c>
      <c r="G26" s="6">
        <f>+Patterns!E18*$D$4</f>
        <v>0</v>
      </c>
      <c r="H26" s="6">
        <f>+Patterns!F18*$D$4</f>
        <v>0</v>
      </c>
      <c r="I26" s="6">
        <f>+Patterns!G18*$D$4</f>
        <v>0</v>
      </c>
      <c r="J26" s="6">
        <f>+Patterns!H18*$D$4</f>
        <v>0</v>
      </c>
      <c r="K26" s="6">
        <f>+Patterns!I18*$D$4</f>
        <v>0</v>
      </c>
      <c r="L26" s="6">
        <f>+Patterns!J18*$D$4</f>
        <v>0</v>
      </c>
      <c r="M26" s="6">
        <f>+Patterns!K18*$D$4</f>
        <v>400</v>
      </c>
      <c r="N26" s="6">
        <f>+Patterns!L18*$D$4</f>
        <v>400</v>
      </c>
      <c r="O26" s="6">
        <f>+Patterns!M18*$D$4</f>
        <v>400</v>
      </c>
      <c r="P26" s="6">
        <f>+Patterns!N18*$D$4</f>
        <v>400</v>
      </c>
      <c r="Q26" s="6">
        <f>+Patterns!O18*$D$4</f>
        <v>400</v>
      </c>
      <c r="R26" s="6">
        <f>+Patterns!P18*$D$4</f>
        <v>400</v>
      </c>
      <c r="S26" s="6">
        <f>+Patterns!Q18*$D$4</f>
        <v>400</v>
      </c>
      <c r="T26" s="6">
        <f>+Patterns!R18*$D$4</f>
        <v>400</v>
      </c>
      <c r="U26" s="6">
        <f>+Patterns!S18*$D$4</f>
        <v>0</v>
      </c>
      <c r="V26" s="6">
        <f>+Patterns!T18*$D$4</f>
        <v>0</v>
      </c>
      <c r="W26" s="6">
        <f>+Patterns!U18*$D$4</f>
        <v>0</v>
      </c>
      <c r="X26" s="6">
        <f>+Patterns!V18*$D$4</f>
        <v>0</v>
      </c>
      <c r="Y26" s="6">
        <f>+Patterns!W18*$D$4</f>
        <v>0</v>
      </c>
      <c r="Z26" s="6">
        <f>+Patterns!X18*$D$4</f>
        <v>0</v>
      </c>
      <c r="AA26" s="6">
        <f>+Patterns!Y18*$D$4</f>
        <v>0</v>
      </c>
      <c r="AB26" s="6">
        <f>+Patterns!Z18*$D$4</f>
        <v>0</v>
      </c>
      <c r="AC26" s="9">
        <f t="shared" si="1"/>
        <v>3200</v>
      </c>
    </row>
    <row r="27" spans="1:29">
      <c r="A27" s="7" t="s">
        <v>34</v>
      </c>
      <c r="B27" s="9">
        <f t="shared" si="3"/>
        <v>249999.99990906741</v>
      </c>
      <c r="C27" s="12">
        <f>+Arrivals!D22*A$4</f>
        <v>3000000</v>
      </c>
      <c r="D27" s="9">
        <f t="shared" si="2"/>
        <v>1249999.9995453372</v>
      </c>
      <c r="E27" s="6">
        <f>+Patterns!C19*$D$4</f>
        <v>0</v>
      </c>
      <c r="F27" s="6">
        <f>+Patterns!D19*$D$4</f>
        <v>0</v>
      </c>
      <c r="G27" s="6">
        <f>+Patterns!E19*$D$4</f>
        <v>0</v>
      </c>
      <c r="H27" s="6">
        <f>+Patterns!F19*$D$4</f>
        <v>0</v>
      </c>
      <c r="I27" s="6">
        <f>+Patterns!G19*$D$4</f>
        <v>0</v>
      </c>
      <c r="J27" s="6">
        <f>+Patterns!H19*$D$4</f>
        <v>0</v>
      </c>
      <c r="K27" s="6">
        <f>+Patterns!I19*$D$4</f>
        <v>0</v>
      </c>
      <c r="L27" s="6">
        <f>+Patterns!J19*$D$4</f>
        <v>0</v>
      </c>
      <c r="M27" s="6">
        <f>+Patterns!K19*$D$4</f>
        <v>0</v>
      </c>
      <c r="N27" s="6">
        <f>+Patterns!L19*$D$4</f>
        <v>400</v>
      </c>
      <c r="O27" s="6">
        <f>+Patterns!M19*$D$4</f>
        <v>400</v>
      </c>
      <c r="P27" s="6">
        <f>+Patterns!N19*$D$4</f>
        <v>400</v>
      </c>
      <c r="Q27" s="6">
        <f>+Patterns!O19*$D$4</f>
        <v>400</v>
      </c>
      <c r="R27" s="6">
        <f>+Patterns!P19*$D$4</f>
        <v>400</v>
      </c>
      <c r="S27" s="6">
        <f>+Patterns!Q19*$D$4</f>
        <v>400</v>
      </c>
      <c r="T27" s="6">
        <f>+Patterns!R19*$D$4</f>
        <v>400</v>
      </c>
      <c r="U27" s="6">
        <f>+Patterns!S19*$D$4</f>
        <v>400</v>
      </c>
      <c r="V27" s="6">
        <f>+Patterns!T19*$D$4</f>
        <v>0</v>
      </c>
      <c r="W27" s="6">
        <f>+Patterns!U19*$D$4</f>
        <v>0</v>
      </c>
      <c r="X27" s="6">
        <f>+Patterns!V19*$D$4</f>
        <v>0</v>
      </c>
      <c r="Y27" s="6">
        <f>+Patterns!W19*$D$4</f>
        <v>0</v>
      </c>
      <c r="Z27" s="6">
        <f>+Patterns!X19*$D$4</f>
        <v>0</v>
      </c>
      <c r="AA27" s="6">
        <f>+Patterns!Y19*$D$4</f>
        <v>0</v>
      </c>
      <c r="AB27" s="6">
        <f>+Patterns!Z19*$D$4</f>
        <v>0</v>
      </c>
      <c r="AC27" s="9">
        <f t="shared" si="1"/>
        <v>3200</v>
      </c>
    </row>
    <row r="28" spans="1:29">
      <c r="A28" s="7" t="s">
        <v>35</v>
      </c>
      <c r="B28" s="9">
        <f t="shared" si="3"/>
        <v>249999.99990906741</v>
      </c>
      <c r="C28" s="12">
        <f>+Arrivals!D23*A$4</f>
        <v>3200000</v>
      </c>
      <c r="D28" s="9">
        <f t="shared" si="2"/>
        <v>1499999.9994544047</v>
      </c>
      <c r="E28" s="6">
        <f>+Patterns!C20*$D$4</f>
        <v>0</v>
      </c>
      <c r="F28" s="6">
        <f>+Patterns!D20*$D$4</f>
        <v>0</v>
      </c>
      <c r="G28" s="6">
        <f>+Patterns!E20*$D$4</f>
        <v>0</v>
      </c>
      <c r="H28" s="6">
        <f>+Patterns!F20*$D$4</f>
        <v>0</v>
      </c>
      <c r="I28" s="6">
        <f>+Patterns!G20*$D$4</f>
        <v>0</v>
      </c>
      <c r="J28" s="6">
        <f>+Patterns!H20*$D$4</f>
        <v>0</v>
      </c>
      <c r="K28" s="6">
        <f>+Patterns!I20*$D$4</f>
        <v>0</v>
      </c>
      <c r="L28" s="6">
        <f>+Patterns!J20*$D$4</f>
        <v>0</v>
      </c>
      <c r="M28" s="6">
        <f>+Patterns!K20*$D$4</f>
        <v>0</v>
      </c>
      <c r="N28" s="6">
        <f>+Patterns!L20*$D$4</f>
        <v>0</v>
      </c>
      <c r="O28" s="6">
        <f>+Patterns!M20*$D$4</f>
        <v>400</v>
      </c>
      <c r="P28" s="6">
        <f>+Patterns!N20*$D$4</f>
        <v>400</v>
      </c>
      <c r="Q28" s="6">
        <f>+Patterns!O20*$D$4</f>
        <v>400</v>
      </c>
      <c r="R28" s="6">
        <f>+Patterns!P20*$D$4</f>
        <v>400</v>
      </c>
      <c r="S28" s="6">
        <f>+Patterns!Q20*$D$4</f>
        <v>400</v>
      </c>
      <c r="T28" s="6">
        <f>+Patterns!R20*$D$4</f>
        <v>400</v>
      </c>
      <c r="U28" s="6">
        <f>+Patterns!S20*$D$4</f>
        <v>400</v>
      </c>
      <c r="V28" s="6">
        <f>+Patterns!T20*$D$4</f>
        <v>400</v>
      </c>
      <c r="W28" s="6">
        <f>+Patterns!U20*$D$4</f>
        <v>0</v>
      </c>
      <c r="X28" s="6">
        <f>+Patterns!V20*$D$4</f>
        <v>0</v>
      </c>
      <c r="Y28" s="6">
        <f>+Patterns!W20*$D$4</f>
        <v>0</v>
      </c>
      <c r="Z28" s="6">
        <f>+Patterns!X20*$D$4</f>
        <v>0</v>
      </c>
      <c r="AA28" s="6">
        <f>+Patterns!Y20*$D$4</f>
        <v>0</v>
      </c>
      <c r="AB28" s="6">
        <f>+Patterns!Z20*$D$4</f>
        <v>0</v>
      </c>
      <c r="AC28" s="9">
        <f t="shared" si="1"/>
        <v>3200</v>
      </c>
    </row>
    <row r="29" spans="1:29">
      <c r="A29" s="7" t="s">
        <v>36</v>
      </c>
      <c r="B29" s="9">
        <f t="shared" si="3"/>
        <v>249999.99990906741</v>
      </c>
      <c r="C29" s="12">
        <f>+Arrivals!D24*A$4</f>
        <v>3500000</v>
      </c>
      <c r="D29" s="9">
        <f t="shared" si="2"/>
        <v>1749999.9993634722</v>
      </c>
      <c r="E29" s="6">
        <f>+Patterns!C21*$D$4</f>
        <v>0</v>
      </c>
      <c r="F29" s="6">
        <f>+Patterns!D21*$D$4</f>
        <v>0</v>
      </c>
      <c r="G29" s="6">
        <f>+Patterns!E21*$D$4</f>
        <v>0</v>
      </c>
      <c r="H29" s="6">
        <f>+Patterns!F21*$D$4</f>
        <v>0</v>
      </c>
      <c r="I29" s="6">
        <f>+Patterns!G21*$D$4</f>
        <v>0</v>
      </c>
      <c r="J29" s="6">
        <f>+Patterns!H21*$D$4</f>
        <v>0</v>
      </c>
      <c r="K29" s="6">
        <f>+Patterns!I21*$D$4</f>
        <v>0</v>
      </c>
      <c r="L29" s="6">
        <f>+Patterns!J21*$D$4</f>
        <v>0</v>
      </c>
      <c r="M29" s="6">
        <f>+Patterns!K21*$D$4</f>
        <v>0</v>
      </c>
      <c r="N29" s="6">
        <f>+Patterns!L21*$D$4</f>
        <v>0</v>
      </c>
      <c r="O29" s="6">
        <f>+Patterns!M21*$D$4</f>
        <v>0</v>
      </c>
      <c r="P29" s="6">
        <f>+Patterns!N21*$D$4</f>
        <v>400</v>
      </c>
      <c r="Q29" s="6">
        <f>+Patterns!O21*$D$4</f>
        <v>400</v>
      </c>
      <c r="R29" s="6">
        <f>+Patterns!P21*$D$4</f>
        <v>400</v>
      </c>
      <c r="S29" s="6">
        <f>+Patterns!Q21*$D$4</f>
        <v>400</v>
      </c>
      <c r="T29" s="6">
        <f>+Patterns!R21*$D$4</f>
        <v>400</v>
      </c>
      <c r="U29" s="6">
        <f>+Patterns!S21*$D$4</f>
        <v>400</v>
      </c>
      <c r="V29" s="6">
        <f>+Patterns!T21*$D$4</f>
        <v>400</v>
      </c>
      <c r="W29" s="6">
        <f>+Patterns!U21*$D$4</f>
        <v>400</v>
      </c>
      <c r="X29" s="6">
        <f>+Patterns!V21*$D$4</f>
        <v>0</v>
      </c>
      <c r="Y29" s="6">
        <f>+Patterns!W21*$D$4</f>
        <v>0</v>
      </c>
      <c r="Z29" s="6">
        <f>+Patterns!X21*$D$4</f>
        <v>0</v>
      </c>
      <c r="AA29" s="6">
        <f>+Patterns!Y21*$D$4</f>
        <v>0</v>
      </c>
      <c r="AB29" s="6">
        <f>+Patterns!Z21*$D$4</f>
        <v>0</v>
      </c>
      <c r="AC29" s="9">
        <f t="shared" si="1"/>
        <v>3200</v>
      </c>
    </row>
    <row r="30" spans="1:29">
      <c r="A30" s="7" t="s">
        <v>37</v>
      </c>
      <c r="B30" s="9">
        <f t="shared" si="3"/>
        <v>249999.99990906741</v>
      </c>
      <c r="C30" s="12">
        <f>+Arrivals!D25*A$4</f>
        <v>3800000</v>
      </c>
      <c r="D30" s="9">
        <f t="shared" si="2"/>
        <v>1999999.9992725397</v>
      </c>
      <c r="E30" s="6">
        <f>+Patterns!C22*$D$4</f>
        <v>0</v>
      </c>
      <c r="F30" s="6">
        <f>+Patterns!D22*$D$4</f>
        <v>0</v>
      </c>
      <c r="G30" s="6">
        <f>+Patterns!E22*$D$4</f>
        <v>0</v>
      </c>
      <c r="H30" s="6">
        <f>+Patterns!F22*$D$4</f>
        <v>0</v>
      </c>
      <c r="I30" s="6">
        <f>+Patterns!G22*$D$4</f>
        <v>0</v>
      </c>
      <c r="J30" s="6">
        <f>+Patterns!H22*$D$4</f>
        <v>0</v>
      </c>
      <c r="K30" s="6">
        <f>+Patterns!I22*$D$4</f>
        <v>0</v>
      </c>
      <c r="L30" s="6">
        <f>+Patterns!J22*$D$4</f>
        <v>0</v>
      </c>
      <c r="M30" s="6">
        <f>+Patterns!K22*$D$4</f>
        <v>0</v>
      </c>
      <c r="N30" s="6">
        <f>+Patterns!L22*$D$4</f>
        <v>0</v>
      </c>
      <c r="O30" s="6">
        <f>+Patterns!M22*$D$4</f>
        <v>0</v>
      </c>
      <c r="P30" s="6">
        <f>+Patterns!N22*$D$4</f>
        <v>0</v>
      </c>
      <c r="Q30" s="6">
        <f>+Patterns!O22*$D$4</f>
        <v>400</v>
      </c>
      <c r="R30" s="6">
        <f>+Patterns!P22*$D$4</f>
        <v>400</v>
      </c>
      <c r="S30" s="6">
        <f>+Patterns!Q22*$D$4</f>
        <v>400</v>
      </c>
      <c r="T30" s="6">
        <f>+Patterns!R22*$D$4</f>
        <v>400</v>
      </c>
      <c r="U30" s="6">
        <f>+Patterns!S22*$D$4</f>
        <v>400</v>
      </c>
      <c r="V30" s="6">
        <f>+Patterns!T22*$D$4</f>
        <v>400</v>
      </c>
      <c r="W30" s="6">
        <f>+Patterns!U22*$D$4</f>
        <v>400</v>
      </c>
      <c r="X30" s="6">
        <f>+Patterns!V22*$D$4</f>
        <v>400</v>
      </c>
      <c r="Y30" s="6">
        <f>+Patterns!W22*$D$4</f>
        <v>0</v>
      </c>
      <c r="Z30" s="6">
        <f>+Patterns!X22*$D$4</f>
        <v>0</v>
      </c>
      <c r="AA30" s="6">
        <f>+Patterns!Y22*$D$4</f>
        <v>0</v>
      </c>
      <c r="AB30" s="6">
        <f>+Patterns!Z22*$D$4</f>
        <v>0</v>
      </c>
      <c r="AC30" s="9">
        <f t="shared" si="1"/>
        <v>3200</v>
      </c>
    </row>
    <row r="31" spans="1:29">
      <c r="A31" s="7" t="s">
        <v>38</v>
      </c>
      <c r="B31" s="9">
        <f t="shared" si="3"/>
        <v>0</v>
      </c>
      <c r="C31" s="12">
        <f>+Arrivals!D26*A$4</f>
        <v>4000000</v>
      </c>
      <c r="D31" s="9">
        <f t="shared" si="2"/>
        <v>1999999.9992725397</v>
      </c>
      <c r="E31" s="6">
        <f>+Patterns!C23*$D$4</f>
        <v>0</v>
      </c>
      <c r="F31" s="6">
        <f>+Patterns!D23*$D$4</f>
        <v>0</v>
      </c>
      <c r="G31" s="6">
        <f>+Patterns!E23*$D$4</f>
        <v>0</v>
      </c>
      <c r="H31" s="6">
        <f>+Patterns!F23*$D$4</f>
        <v>0</v>
      </c>
      <c r="I31" s="6">
        <f>+Patterns!G23*$D$4</f>
        <v>0</v>
      </c>
      <c r="J31" s="6">
        <f>+Patterns!H23*$D$4</f>
        <v>0</v>
      </c>
      <c r="K31" s="6">
        <f>+Patterns!I23*$D$4</f>
        <v>0</v>
      </c>
      <c r="L31" s="6">
        <f>+Patterns!J23*$D$4</f>
        <v>0</v>
      </c>
      <c r="M31" s="6">
        <f>+Patterns!K23*$D$4</f>
        <v>0</v>
      </c>
      <c r="N31" s="6">
        <f>+Patterns!L23*$D$4</f>
        <v>0</v>
      </c>
      <c r="O31" s="6">
        <f>+Patterns!M23*$D$4</f>
        <v>0</v>
      </c>
      <c r="P31" s="6">
        <f>+Patterns!N23*$D$4</f>
        <v>0</v>
      </c>
      <c r="Q31" s="6">
        <f>+Patterns!O23*$D$4</f>
        <v>0</v>
      </c>
      <c r="R31" s="6">
        <f>+Patterns!P23*$D$4</f>
        <v>400</v>
      </c>
      <c r="S31" s="6">
        <f>+Patterns!Q23*$D$4</f>
        <v>400</v>
      </c>
      <c r="T31" s="6">
        <f>+Patterns!R23*$D$4</f>
        <v>400</v>
      </c>
      <c r="U31" s="6">
        <f>+Patterns!S23*$D$4</f>
        <v>400</v>
      </c>
      <c r="V31" s="6">
        <f>+Patterns!T23*$D$4</f>
        <v>400</v>
      </c>
      <c r="W31" s="6">
        <f>+Patterns!U23*$D$4</f>
        <v>400</v>
      </c>
      <c r="X31" s="6">
        <f>+Patterns!V23*$D$4</f>
        <v>400</v>
      </c>
      <c r="Y31" s="6">
        <f>+Patterns!W23*$D$4</f>
        <v>400</v>
      </c>
      <c r="Z31" s="6">
        <f>+Patterns!X23*$D$4</f>
        <v>0</v>
      </c>
      <c r="AA31" s="6">
        <f>+Patterns!Y23*$D$4</f>
        <v>0</v>
      </c>
      <c r="AB31" s="6">
        <f>+Patterns!Z23*$D$4</f>
        <v>0</v>
      </c>
      <c r="AC31" s="9">
        <f t="shared" si="1"/>
        <v>3200</v>
      </c>
    </row>
    <row r="32" spans="1:29">
      <c r="A32" s="7" t="s">
        <v>39</v>
      </c>
      <c r="B32" s="9">
        <f t="shared" si="3"/>
        <v>0</v>
      </c>
      <c r="C32" s="12">
        <f>+Arrivals!D27*A$4</f>
        <v>4800000</v>
      </c>
      <c r="D32" s="9">
        <f t="shared" si="2"/>
        <v>1999999.9992725397</v>
      </c>
      <c r="E32" s="6">
        <f>+Patterns!C24*$D$4</f>
        <v>0</v>
      </c>
      <c r="F32" s="6">
        <f>+Patterns!D24*$D$4</f>
        <v>0</v>
      </c>
      <c r="G32" s="6">
        <f>+Patterns!E24*$D$4</f>
        <v>0</v>
      </c>
      <c r="H32" s="6">
        <f>+Patterns!F24*$D$4</f>
        <v>0</v>
      </c>
      <c r="I32" s="6">
        <f>+Patterns!G24*$D$4</f>
        <v>0</v>
      </c>
      <c r="J32" s="6">
        <f>+Patterns!H24*$D$4</f>
        <v>0</v>
      </c>
      <c r="K32" s="6">
        <f>+Patterns!I24*$D$4</f>
        <v>0</v>
      </c>
      <c r="L32" s="6">
        <f>+Patterns!J24*$D$4</f>
        <v>0</v>
      </c>
      <c r="M32" s="6">
        <f>+Patterns!K24*$D$4</f>
        <v>0</v>
      </c>
      <c r="N32" s="6">
        <f>+Patterns!L24*$D$4</f>
        <v>0</v>
      </c>
      <c r="O32" s="6">
        <f>+Patterns!M24*$D$4</f>
        <v>0</v>
      </c>
      <c r="P32" s="6">
        <f>+Patterns!N24*$D$4</f>
        <v>0</v>
      </c>
      <c r="Q32" s="6">
        <f>+Patterns!O24*$D$4</f>
        <v>0</v>
      </c>
      <c r="R32" s="6">
        <f>+Patterns!P24*$D$4</f>
        <v>0</v>
      </c>
      <c r="S32" s="6">
        <f>+Patterns!Q24*$D$4</f>
        <v>400</v>
      </c>
      <c r="T32" s="6">
        <f>+Patterns!R24*$D$4</f>
        <v>400</v>
      </c>
      <c r="U32" s="6">
        <f>+Patterns!S24*$D$4</f>
        <v>400</v>
      </c>
      <c r="V32" s="6">
        <f>+Patterns!T24*$D$4</f>
        <v>400</v>
      </c>
      <c r="W32" s="6">
        <f>+Patterns!U24*$D$4</f>
        <v>400</v>
      </c>
      <c r="X32" s="6">
        <f>+Patterns!V24*$D$4</f>
        <v>400</v>
      </c>
      <c r="Y32" s="6">
        <f>+Patterns!W24*$D$4</f>
        <v>400</v>
      </c>
      <c r="Z32" s="6">
        <f>+Patterns!X24*$D$4</f>
        <v>400</v>
      </c>
      <c r="AA32" s="6">
        <f>+Patterns!Y24*$D$4</f>
        <v>0</v>
      </c>
      <c r="AB32" s="6">
        <f>+Patterns!Z24*$D$4</f>
        <v>0</v>
      </c>
      <c r="AC32" s="9">
        <f t="shared" si="1"/>
        <v>3200</v>
      </c>
    </row>
    <row r="33" spans="1:29">
      <c r="A33" s="7" t="s">
        <v>40</v>
      </c>
      <c r="B33" s="9">
        <f t="shared" si="3"/>
        <v>0</v>
      </c>
      <c r="C33" s="12">
        <f>+Arrivals!D28*A$4</f>
        <v>5500000</v>
      </c>
      <c r="D33" s="9">
        <f t="shared" si="2"/>
        <v>1999999.9992725397</v>
      </c>
      <c r="E33" s="6">
        <f>+Patterns!C25*$D$4</f>
        <v>0</v>
      </c>
      <c r="F33" s="6">
        <f>+Patterns!D25*$D$4</f>
        <v>0</v>
      </c>
      <c r="G33" s="6">
        <f>+Patterns!E25*$D$4</f>
        <v>0</v>
      </c>
      <c r="H33" s="6">
        <f>+Patterns!F25*$D$4</f>
        <v>0</v>
      </c>
      <c r="I33" s="6">
        <f>+Patterns!G25*$D$4</f>
        <v>0</v>
      </c>
      <c r="J33" s="6">
        <f>+Patterns!H25*$D$4</f>
        <v>0</v>
      </c>
      <c r="K33" s="6">
        <f>+Patterns!I25*$D$4</f>
        <v>0</v>
      </c>
      <c r="L33" s="6">
        <f>+Patterns!J25*$D$4</f>
        <v>0</v>
      </c>
      <c r="M33" s="6">
        <f>+Patterns!K25*$D$4</f>
        <v>0</v>
      </c>
      <c r="N33" s="6">
        <f>+Patterns!L25*$D$4</f>
        <v>0</v>
      </c>
      <c r="O33" s="6">
        <f>+Patterns!M25*$D$4</f>
        <v>0</v>
      </c>
      <c r="P33" s="6">
        <f>+Patterns!N25*$D$4</f>
        <v>0</v>
      </c>
      <c r="Q33" s="6">
        <f>+Patterns!O25*$D$4</f>
        <v>0</v>
      </c>
      <c r="R33" s="6">
        <f>+Patterns!P25*$D$4</f>
        <v>0</v>
      </c>
      <c r="S33" s="6">
        <f>+Patterns!Q25*$D$4</f>
        <v>0</v>
      </c>
      <c r="T33" s="6">
        <f>+Patterns!R25*$D$4</f>
        <v>400</v>
      </c>
      <c r="U33" s="6">
        <f>+Patterns!S25*$D$4</f>
        <v>400</v>
      </c>
      <c r="V33" s="6">
        <f>+Patterns!T25*$D$4</f>
        <v>400</v>
      </c>
      <c r="W33" s="6">
        <f>+Patterns!U25*$D$4</f>
        <v>400</v>
      </c>
      <c r="X33" s="6">
        <f>+Patterns!V25*$D$4</f>
        <v>400</v>
      </c>
      <c r="Y33" s="6">
        <f>+Patterns!W25*$D$4</f>
        <v>400</v>
      </c>
      <c r="Z33" s="6">
        <f>+Patterns!X25*$D$4</f>
        <v>400</v>
      </c>
      <c r="AA33" s="6">
        <f>+Patterns!Y25*$D$4</f>
        <v>400</v>
      </c>
      <c r="AB33" s="6">
        <f>+Patterns!Z25*$D$4</f>
        <v>0</v>
      </c>
      <c r="AC33" s="9">
        <f t="shared" si="1"/>
        <v>3200</v>
      </c>
    </row>
    <row r="34" spans="1:29">
      <c r="A34" s="7" t="s">
        <v>41</v>
      </c>
      <c r="B34" s="9">
        <f t="shared" si="3"/>
        <v>1000000.0000000014</v>
      </c>
      <c r="C34" s="12">
        <f>+Arrivals!D29*A$4</f>
        <v>6200000</v>
      </c>
      <c r="D34" s="9">
        <f t="shared" si="2"/>
        <v>2999999.9992725411</v>
      </c>
      <c r="E34" s="6">
        <f>+Patterns!C26*$D$4</f>
        <v>0</v>
      </c>
      <c r="F34" s="6">
        <f>+Patterns!D26*$D$4</f>
        <v>0</v>
      </c>
      <c r="G34" s="6">
        <f>+Patterns!E26*$D$4</f>
        <v>0</v>
      </c>
      <c r="H34" s="6">
        <f>+Patterns!F26*$D$4</f>
        <v>0</v>
      </c>
      <c r="I34" s="6">
        <f>+Patterns!G26*$D$4</f>
        <v>0</v>
      </c>
      <c r="J34" s="6">
        <f>+Patterns!H26*$D$4</f>
        <v>0</v>
      </c>
      <c r="K34" s="6">
        <f>+Patterns!I26*$D$4</f>
        <v>0</v>
      </c>
      <c r="L34" s="6">
        <f>+Patterns!J26*$D$4</f>
        <v>0</v>
      </c>
      <c r="M34" s="6">
        <f>+Patterns!K26*$D$4</f>
        <v>0</v>
      </c>
      <c r="N34" s="6">
        <f>+Patterns!L26*$D$4</f>
        <v>0</v>
      </c>
      <c r="O34" s="6">
        <f>+Patterns!M26*$D$4</f>
        <v>0</v>
      </c>
      <c r="P34" s="6">
        <f>+Patterns!N26*$D$4</f>
        <v>0</v>
      </c>
      <c r="Q34" s="6">
        <f>+Patterns!O26*$D$4</f>
        <v>0</v>
      </c>
      <c r="R34" s="6">
        <f>+Patterns!P26*$D$4</f>
        <v>0</v>
      </c>
      <c r="S34" s="6">
        <f>+Patterns!Q26*$D$4</f>
        <v>0</v>
      </c>
      <c r="T34" s="6">
        <f>+Patterns!R26*$D$4</f>
        <v>0</v>
      </c>
      <c r="U34" s="6">
        <f>+Patterns!S26*$D$4</f>
        <v>400</v>
      </c>
      <c r="V34" s="6">
        <f>+Patterns!T26*$D$4</f>
        <v>400</v>
      </c>
      <c r="W34" s="6">
        <f>+Patterns!U26*$D$4</f>
        <v>400</v>
      </c>
      <c r="X34" s="6">
        <f>+Patterns!V26*$D$4</f>
        <v>400</v>
      </c>
      <c r="Y34" s="6">
        <f>+Patterns!W26*$D$4</f>
        <v>400</v>
      </c>
      <c r="Z34" s="6">
        <f>+Patterns!X26*$D$4</f>
        <v>400</v>
      </c>
      <c r="AA34" s="6">
        <f>+Patterns!Y26*$D$4</f>
        <v>400</v>
      </c>
      <c r="AB34" s="6">
        <f>+Patterns!Z26*$D$4</f>
        <v>400</v>
      </c>
      <c r="AC34" s="9">
        <f t="shared" si="1"/>
        <v>3200</v>
      </c>
    </row>
    <row r="35" spans="1:29">
      <c r="A35" s="7" t="s">
        <v>97</v>
      </c>
      <c r="B35" s="9">
        <f>SUM(B11:B34)</f>
        <v>9999999.9992725533</v>
      </c>
      <c r="C35" s="12">
        <f>+$A$4</f>
        <v>10000000</v>
      </c>
      <c r="D35" s="9">
        <f>+D17</f>
        <v>9999999.9992725533</v>
      </c>
      <c r="E35">
        <f>SUM(E11:E34)</f>
        <v>3200</v>
      </c>
      <c r="F35">
        <f t="shared" ref="F35:AB35" si="4">SUM(F11:F34)</f>
        <v>3200</v>
      </c>
      <c r="G35">
        <f t="shared" si="4"/>
        <v>3200</v>
      </c>
      <c r="H35">
        <f t="shared" si="4"/>
        <v>3200</v>
      </c>
      <c r="I35">
        <f t="shared" si="4"/>
        <v>3200</v>
      </c>
      <c r="J35">
        <f t="shared" si="4"/>
        <v>3200</v>
      </c>
      <c r="K35">
        <f t="shared" si="4"/>
        <v>3200</v>
      </c>
      <c r="L35">
        <f t="shared" si="4"/>
        <v>3200</v>
      </c>
      <c r="M35">
        <f t="shared" si="4"/>
        <v>3200</v>
      </c>
      <c r="N35">
        <f t="shared" si="4"/>
        <v>3200</v>
      </c>
      <c r="O35">
        <f t="shared" si="4"/>
        <v>3200</v>
      </c>
      <c r="P35">
        <f t="shared" si="4"/>
        <v>3200</v>
      </c>
      <c r="Q35">
        <f t="shared" si="4"/>
        <v>3200</v>
      </c>
      <c r="R35">
        <f t="shared" si="4"/>
        <v>3200</v>
      </c>
      <c r="S35">
        <f t="shared" si="4"/>
        <v>3200</v>
      </c>
      <c r="T35">
        <f t="shared" si="4"/>
        <v>3200</v>
      </c>
      <c r="U35">
        <f t="shared" si="4"/>
        <v>3200</v>
      </c>
      <c r="V35">
        <f t="shared" si="4"/>
        <v>3200</v>
      </c>
      <c r="W35">
        <f t="shared" si="4"/>
        <v>3200</v>
      </c>
      <c r="X35">
        <f t="shared" si="4"/>
        <v>3200</v>
      </c>
      <c r="Y35">
        <f t="shared" si="4"/>
        <v>3200</v>
      </c>
      <c r="Z35">
        <f t="shared" si="4"/>
        <v>3200</v>
      </c>
      <c r="AA35">
        <f t="shared" si="4"/>
        <v>3200</v>
      </c>
      <c r="AB35">
        <f t="shared" si="4"/>
        <v>3200</v>
      </c>
      <c r="AC35" s="9">
        <f t="shared" si="1"/>
        <v>76800</v>
      </c>
    </row>
  </sheetData>
  <hyperlinks>
    <hyperlink ref="A6" r:id="rId1" display="+@sumproduct(e6:ab6,e8:ab8)"/>
  </hyperlinks>
  <printOptions headings="1" gridLines="1"/>
  <pageMargins left="0.5" right="0.5" top="0.75" bottom="0.75" header="0.5" footer="0.5"/>
  <pageSetup orientation="landscape" blackAndWhite="1" horizontalDpi="200" verticalDpi="2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AD35"/>
  <sheetViews>
    <sheetView zoomScale="50" zoomScaleNormal="50" workbookViewId="0">
      <selection activeCell="Q3" sqref="Q3"/>
    </sheetView>
  </sheetViews>
  <sheetFormatPr defaultRowHeight="12.75"/>
  <cols>
    <col min="1" max="1" width="11.28515625" customWidth="1"/>
    <col min="2" max="2" width="10.7109375" customWidth="1"/>
    <col min="3" max="3" width="10.42578125" customWidth="1"/>
    <col min="4" max="4" width="10.7109375" customWidth="1"/>
    <col min="5" max="5" width="6" customWidth="1"/>
    <col min="6" max="7" width="5.42578125" customWidth="1"/>
    <col min="8" max="8" width="5.7109375" customWidth="1"/>
    <col min="9" max="9" width="5.85546875" customWidth="1"/>
    <col min="10" max="10" width="6" customWidth="1"/>
    <col min="11" max="12" width="5.42578125" customWidth="1"/>
    <col min="13" max="14" width="5.5703125" customWidth="1"/>
    <col min="15" max="15" width="6.140625" customWidth="1"/>
    <col min="16" max="16" width="5.42578125" customWidth="1"/>
    <col min="17" max="17" width="6" customWidth="1"/>
    <col min="18" max="19" width="5.5703125" customWidth="1"/>
    <col min="20" max="20" width="5.7109375" customWidth="1"/>
    <col min="21" max="21" width="6" customWidth="1"/>
    <col min="22" max="22" width="5.7109375" customWidth="1"/>
    <col min="23" max="23" width="5.42578125" customWidth="1"/>
    <col min="24" max="25" width="5.7109375" customWidth="1"/>
    <col min="26" max="26" width="6" customWidth="1"/>
    <col min="27" max="27" width="5.42578125" customWidth="1"/>
    <col min="28" max="28" width="5.5703125" customWidth="1"/>
    <col min="29" max="29" width="7.28515625" customWidth="1"/>
    <col min="30" max="30" width="10.85546875" customWidth="1"/>
  </cols>
  <sheetData>
    <row r="1" spans="1:30">
      <c r="A1" s="6">
        <f>MAX($B$6)</f>
        <v>1000000</v>
      </c>
      <c r="B1">
        <f>COUNT($E$6:$AB$27)</f>
        <v>456</v>
      </c>
      <c r="C1">
        <f>{100,100,0.000001,0.05,TRUE,FALSE,FALSE,1,1,1,0.0001,TRUE}</f>
        <v>100</v>
      </c>
      <c r="F1" s="27" t="s">
        <v>120</v>
      </c>
    </row>
    <row r="3" spans="1:30">
      <c r="A3" s="6" t="s">
        <v>119</v>
      </c>
      <c r="B3" s="13" t="s">
        <v>67</v>
      </c>
      <c r="C3" s="13" t="s">
        <v>68</v>
      </c>
      <c r="D3" s="6" t="s">
        <v>80</v>
      </c>
    </row>
    <row r="4" spans="1:30">
      <c r="A4" s="9">
        <v>10000000</v>
      </c>
      <c r="B4" s="10">
        <v>0.1</v>
      </c>
      <c r="C4" s="10">
        <v>40</v>
      </c>
      <c r="D4" s="15">
        <f>+$C$4/$B$4</f>
        <v>400</v>
      </c>
      <c r="E4" s="13"/>
      <c r="F4" s="10"/>
    </row>
    <row r="5" spans="1:30" s="2" customFormat="1">
      <c r="A5" s="8" t="s">
        <v>104</v>
      </c>
      <c r="B5" s="13" t="s">
        <v>98</v>
      </c>
      <c r="C5" s="8" t="s">
        <v>106</v>
      </c>
      <c r="D5" s="14" t="s">
        <v>78</v>
      </c>
      <c r="E5" s="8" t="s">
        <v>69</v>
      </c>
      <c r="F5" s="14" t="s">
        <v>70</v>
      </c>
      <c r="G5" s="8" t="s">
        <v>71</v>
      </c>
      <c r="H5" s="8" t="s">
        <v>72</v>
      </c>
      <c r="I5" s="8" t="s">
        <v>73</v>
      </c>
      <c r="J5" s="8" t="s">
        <v>74</v>
      </c>
      <c r="K5" s="8" t="s">
        <v>75</v>
      </c>
      <c r="L5" s="8" t="s">
        <v>76</v>
      </c>
      <c r="M5" s="8" t="s">
        <v>81</v>
      </c>
      <c r="N5" s="8" t="s">
        <v>82</v>
      </c>
      <c r="O5" s="8" t="s">
        <v>83</v>
      </c>
      <c r="P5" s="8" t="s">
        <v>84</v>
      </c>
      <c r="Q5" s="8" t="s">
        <v>85</v>
      </c>
      <c r="R5" s="8" t="s">
        <v>86</v>
      </c>
      <c r="S5" s="8" t="s">
        <v>87</v>
      </c>
      <c r="T5" s="8" t="s">
        <v>88</v>
      </c>
      <c r="U5" s="8" t="s">
        <v>89</v>
      </c>
      <c r="V5" s="8" t="s">
        <v>90</v>
      </c>
      <c r="W5" s="8" t="s">
        <v>91</v>
      </c>
      <c r="X5" s="8" t="s">
        <v>92</v>
      </c>
      <c r="Y5" s="8" t="s">
        <v>93</v>
      </c>
      <c r="Z5" s="8" t="s">
        <v>94</v>
      </c>
      <c r="AA5" s="8" t="s">
        <v>95</v>
      </c>
      <c r="AB5" s="8" t="s">
        <v>96</v>
      </c>
      <c r="AC5" s="2" t="s">
        <v>99</v>
      </c>
      <c r="AD5" s="8" t="s">
        <v>105</v>
      </c>
    </row>
    <row r="6" spans="1:30">
      <c r="A6" s="22">
        <f>+SUMPRODUCT(E6:AB6,E8:AB8)</f>
        <v>1043750.0021402822</v>
      </c>
      <c r="B6" s="19">
        <f>+A4*B4</f>
        <v>1000000</v>
      </c>
      <c r="C6" s="25">
        <v>42.5</v>
      </c>
      <c r="D6" s="8" t="s">
        <v>77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250</v>
      </c>
      <c r="N6">
        <v>124.99998215361049</v>
      </c>
      <c r="O6">
        <v>250.00002453477313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 s="26">
        <v>0</v>
      </c>
      <c r="X6">
        <v>0</v>
      </c>
      <c r="Y6">
        <v>0</v>
      </c>
      <c r="Z6">
        <v>0</v>
      </c>
      <c r="AA6">
        <v>0</v>
      </c>
      <c r="AB6">
        <v>2499.9999999999982</v>
      </c>
      <c r="AC6" s="9">
        <f>SUM(E6:AB6)</f>
        <v>3125.0000066883817</v>
      </c>
      <c r="AD6" s="19">
        <f>+AC6*8*$C$4</f>
        <v>1000000.0021402822</v>
      </c>
    </row>
    <row r="7" spans="1:30">
      <c r="A7" s="20"/>
      <c r="D7" s="8"/>
    </row>
    <row r="8" spans="1:30">
      <c r="A8" s="21"/>
      <c r="D8" s="13" t="s">
        <v>79</v>
      </c>
      <c r="E8" s="23">
        <f>+$C$4*2+$C$6*6</f>
        <v>335</v>
      </c>
      <c r="F8" s="19">
        <f>+$C$4*3+$C$6*5</f>
        <v>332.5</v>
      </c>
      <c r="G8" s="19">
        <f>+$C$4*4+$C$6*4</f>
        <v>330</v>
      </c>
      <c r="H8" s="19">
        <f>+$C$4*5+$C$6*3</f>
        <v>327.5</v>
      </c>
      <c r="I8" s="19">
        <f>+$C$4*6+$C$6*2</f>
        <v>325</v>
      </c>
      <c r="J8" s="19">
        <f>+$C$4*7+$C$6*1</f>
        <v>322.5</v>
      </c>
      <c r="K8" s="19">
        <f>+$C$4*8</f>
        <v>320</v>
      </c>
      <c r="L8" s="19">
        <f>+$C$4*8</f>
        <v>320</v>
      </c>
      <c r="M8" s="19">
        <f>+$C$4*8</f>
        <v>320</v>
      </c>
      <c r="N8" s="19">
        <f>+$C$4*8</f>
        <v>320</v>
      </c>
      <c r="O8" s="19">
        <f>+$C$4*8</f>
        <v>320</v>
      </c>
      <c r="P8" s="19">
        <f>+$C$4*7+$C$6*1</f>
        <v>322.5</v>
      </c>
      <c r="Q8" s="19">
        <f>+$C$4*6+$C$6*2</f>
        <v>325</v>
      </c>
      <c r="R8" s="19">
        <f>+$C$4*5+$C$6*3</f>
        <v>327.5</v>
      </c>
      <c r="S8" s="19">
        <f>+$C$4*4+$C$6*4</f>
        <v>330</v>
      </c>
      <c r="T8" s="19">
        <f>+$C$4*3+$C$6*5</f>
        <v>332.5</v>
      </c>
      <c r="U8" s="19">
        <f>+$C$4*2+$C$6*6</f>
        <v>335</v>
      </c>
      <c r="V8" s="19">
        <f>+$C$4*1+$C$6*7</f>
        <v>337.5</v>
      </c>
      <c r="W8" s="19">
        <f>+$C$6*8</f>
        <v>340</v>
      </c>
      <c r="X8" s="19">
        <f>+$C$6*8</f>
        <v>340</v>
      </c>
      <c r="Y8" s="19">
        <f>+$C$6*8</f>
        <v>340</v>
      </c>
      <c r="Z8" s="19">
        <f>+$C$6*8</f>
        <v>340</v>
      </c>
      <c r="AA8" s="19">
        <f>+$C$6*8</f>
        <v>340</v>
      </c>
      <c r="AB8" s="19">
        <f>+$C$4*1+$C$6*7</f>
        <v>337.5</v>
      </c>
    </row>
    <row r="9" spans="1:30">
      <c r="B9" s="8" t="s">
        <v>3</v>
      </c>
      <c r="C9" s="6" t="s">
        <v>103</v>
      </c>
      <c r="D9" s="6" t="s">
        <v>103</v>
      </c>
    </row>
    <row r="10" spans="1:30">
      <c r="A10" s="11" t="s">
        <v>0</v>
      </c>
      <c r="B10" s="8" t="s">
        <v>116</v>
      </c>
      <c r="C10" s="8" t="s">
        <v>117</v>
      </c>
      <c r="D10" s="8" t="s">
        <v>118</v>
      </c>
    </row>
    <row r="11" spans="1:30">
      <c r="A11" s="7" t="s">
        <v>18</v>
      </c>
      <c r="B11" s="9">
        <f>SUMPRODUCT(E11:AB11,E$6:AB$6)</f>
        <v>999999.9999999993</v>
      </c>
      <c r="C11" s="12">
        <f>+Arrivals!D6*A$4</f>
        <v>6500000</v>
      </c>
      <c r="D11" s="9">
        <f>+B11+D34</f>
        <v>4000000.0214028265</v>
      </c>
      <c r="E11" s="6">
        <f>+Patterns!C3*$D$4</f>
        <v>400</v>
      </c>
      <c r="F11" s="6">
        <f>+Patterns!D3*$D$4</f>
        <v>0</v>
      </c>
      <c r="G11" s="6">
        <f>+Patterns!E3*$D$4</f>
        <v>0</v>
      </c>
      <c r="H11" s="6">
        <f>+Patterns!F3*$D$4</f>
        <v>0</v>
      </c>
      <c r="I11" s="6">
        <f>+Patterns!G3*$D$4</f>
        <v>0</v>
      </c>
      <c r="J11" s="6">
        <f>+Patterns!H3*$D$4</f>
        <v>0</v>
      </c>
      <c r="K11" s="6">
        <f>+Patterns!I3*$D$4</f>
        <v>0</v>
      </c>
      <c r="L11" s="6">
        <f>+Patterns!J3*$D$4</f>
        <v>0</v>
      </c>
      <c r="M11" s="6">
        <f>+Patterns!K3*$D$4</f>
        <v>0</v>
      </c>
      <c r="N11" s="6">
        <f>+Patterns!L3*$D$4</f>
        <v>0</v>
      </c>
      <c r="O11" s="6">
        <f>+Patterns!M3*$D$4</f>
        <v>0</v>
      </c>
      <c r="P11" s="6">
        <f>+Patterns!N3*$D$4</f>
        <v>0</v>
      </c>
      <c r="Q11" s="6">
        <f>+Patterns!O3*$D$4</f>
        <v>0</v>
      </c>
      <c r="R11" s="6">
        <f>+Patterns!P3*$D$4</f>
        <v>0</v>
      </c>
      <c r="S11" s="6">
        <f>+Patterns!Q3*$D$4</f>
        <v>0</v>
      </c>
      <c r="T11" s="6">
        <f>+Patterns!R3*$D$4</f>
        <v>0</v>
      </c>
      <c r="U11" s="6">
        <f>+Patterns!S3*$D$4</f>
        <v>0</v>
      </c>
      <c r="V11" s="6">
        <f>+Patterns!T3*$D$4</f>
        <v>400</v>
      </c>
      <c r="W11" s="6">
        <f>+Patterns!U3*$D$4</f>
        <v>400</v>
      </c>
      <c r="X11" s="6">
        <f>+Patterns!V3*$D$4</f>
        <v>400</v>
      </c>
      <c r="Y11" s="6">
        <f>+Patterns!W3*$D$4</f>
        <v>400</v>
      </c>
      <c r="Z11" s="6">
        <f>+Patterns!X3*$D$4</f>
        <v>400</v>
      </c>
      <c r="AA11" s="6">
        <f>+Patterns!Y3*$D$4</f>
        <v>400</v>
      </c>
      <c r="AB11" s="6">
        <f>+Patterns!Z3*$D$4</f>
        <v>400</v>
      </c>
      <c r="AC11" s="9">
        <f>SUM(E11:AB11)</f>
        <v>3200</v>
      </c>
    </row>
    <row r="12" spans="1:30">
      <c r="A12" s="7" t="s">
        <v>19</v>
      </c>
      <c r="B12" s="9">
        <f>SUMPRODUCT(E12:AB12,E$6:AB$6)</f>
        <v>999999.9999999993</v>
      </c>
      <c r="C12" s="12">
        <f>+Arrivals!D7*A$4</f>
        <v>7000000</v>
      </c>
      <c r="D12" s="9">
        <f>+B12+D11</f>
        <v>5000000.0214028256</v>
      </c>
      <c r="E12" s="6">
        <f>+Patterns!C4*$D$4</f>
        <v>400</v>
      </c>
      <c r="F12" s="6">
        <f>+Patterns!D4*$D$4</f>
        <v>400</v>
      </c>
      <c r="G12" s="6">
        <f>+Patterns!E4*$D$4</f>
        <v>0</v>
      </c>
      <c r="H12" s="6">
        <f>+Patterns!F4*$D$4</f>
        <v>0</v>
      </c>
      <c r="I12" s="6">
        <f>+Patterns!G4*$D$4</f>
        <v>0</v>
      </c>
      <c r="J12" s="6">
        <f>+Patterns!H4*$D$4</f>
        <v>0</v>
      </c>
      <c r="K12" s="6">
        <f>+Patterns!I4*$D$4</f>
        <v>0</v>
      </c>
      <c r="L12" s="6">
        <f>+Patterns!J4*$D$4</f>
        <v>0</v>
      </c>
      <c r="M12" s="6">
        <f>+Patterns!K4*$D$4</f>
        <v>0</v>
      </c>
      <c r="N12" s="6">
        <f>+Patterns!L4*$D$4</f>
        <v>0</v>
      </c>
      <c r="O12" s="6">
        <f>+Patterns!M4*$D$4</f>
        <v>0</v>
      </c>
      <c r="P12" s="6">
        <f>+Patterns!N4*$D$4</f>
        <v>0</v>
      </c>
      <c r="Q12" s="6">
        <f>+Patterns!O4*$D$4</f>
        <v>0</v>
      </c>
      <c r="R12" s="6">
        <f>+Patterns!P4*$D$4</f>
        <v>0</v>
      </c>
      <c r="S12" s="6">
        <f>+Patterns!Q4*$D$4</f>
        <v>0</v>
      </c>
      <c r="T12" s="6">
        <f>+Patterns!R4*$D$4</f>
        <v>0</v>
      </c>
      <c r="U12" s="6">
        <f>+Patterns!S4*$D$4</f>
        <v>0</v>
      </c>
      <c r="V12" s="6">
        <f>+Patterns!T4*$D$4</f>
        <v>0</v>
      </c>
      <c r="W12" s="6">
        <f>+Patterns!U4*$D$4</f>
        <v>400</v>
      </c>
      <c r="X12" s="6">
        <f>+Patterns!V4*$D$4</f>
        <v>400</v>
      </c>
      <c r="Y12" s="6">
        <f>+Patterns!W4*$D$4</f>
        <v>400</v>
      </c>
      <c r="Z12" s="6">
        <f>+Patterns!X4*$D$4</f>
        <v>400</v>
      </c>
      <c r="AA12" s="6">
        <f>+Patterns!Y4*$D$4</f>
        <v>400</v>
      </c>
      <c r="AB12" s="6">
        <f>+Patterns!Z4*$D$4</f>
        <v>400</v>
      </c>
      <c r="AC12" s="9">
        <f t="shared" ref="AC12:AC35" si="0">SUM(E12:AB12)</f>
        <v>3200</v>
      </c>
    </row>
    <row r="13" spans="1:30">
      <c r="A13" s="7" t="s">
        <v>20</v>
      </c>
      <c r="B13" s="9">
        <f>SUMPRODUCT(E13:AB13,E$6:AB$6)</f>
        <v>999999.9999999993</v>
      </c>
      <c r="C13" s="12">
        <f>+Arrivals!D8*A$4</f>
        <v>7500000</v>
      </c>
      <c r="D13" s="9">
        <f t="shared" ref="D13:D34" si="1">+B13+D12</f>
        <v>6000000.0214028247</v>
      </c>
      <c r="E13" s="6">
        <f>+Patterns!C5*$D$4</f>
        <v>400</v>
      </c>
      <c r="F13" s="6">
        <f>+Patterns!D5*$D$4</f>
        <v>400</v>
      </c>
      <c r="G13" s="6">
        <f>+Patterns!E5*$D$4</f>
        <v>400</v>
      </c>
      <c r="H13" s="6">
        <f>+Patterns!F5*$D$4</f>
        <v>0</v>
      </c>
      <c r="I13" s="6">
        <f>+Patterns!G5*$D$4</f>
        <v>0</v>
      </c>
      <c r="J13" s="6">
        <f>+Patterns!H5*$D$4</f>
        <v>0</v>
      </c>
      <c r="K13" s="6">
        <f>+Patterns!I5*$D$4</f>
        <v>0</v>
      </c>
      <c r="L13" s="6">
        <f>+Patterns!J5*$D$4</f>
        <v>0</v>
      </c>
      <c r="M13" s="6">
        <f>+Patterns!K5*$D$4</f>
        <v>0</v>
      </c>
      <c r="N13" s="6">
        <f>+Patterns!L5*$D$4</f>
        <v>0</v>
      </c>
      <c r="O13" s="6">
        <f>+Patterns!M5*$D$4</f>
        <v>0</v>
      </c>
      <c r="P13" s="6">
        <f>+Patterns!N5*$D$4</f>
        <v>0</v>
      </c>
      <c r="Q13" s="6">
        <f>+Patterns!O5*$D$4</f>
        <v>0</v>
      </c>
      <c r="R13" s="6">
        <f>+Patterns!P5*$D$4</f>
        <v>0</v>
      </c>
      <c r="S13" s="6">
        <f>+Patterns!Q5*$D$4</f>
        <v>0</v>
      </c>
      <c r="T13" s="6">
        <f>+Patterns!R5*$D$4</f>
        <v>0</v>
      </c>
      <c r="U13" s="6">
        <f>+Patterns!S5*$D$4</f>
        <v>0</v>
      </c>
      <c r="V13" s="6">
        <f>+Patterns!T5*$D$4</f>
        <v>0</v>
      </c>
      <c r="W13" s="6">
        <f>+Patterns!U5*$D$4</f>
        <v>0</v>
      </c>
      <c r="X13" s="6">
        <f>+Patterns!V5*$D$4</f>
        <v>400</v>
      </c>
      <c r="Y13" s="6">
        <f>+Patterns!W5*$D$4</f>
        <v>400</v>
      </c>
      <c r="Z13" s="6">
        <f>+Patterns!X5*$D$4</f>
        <v>400</v>
      </c>
      <c r="AA13" s="6">
        <f>+Patterns!Y5*$D$4</f>
        <v>400</v>
      </c>
      <c r="AB13" s="6">
        <f>+Patterns!Z5*$D$4</f>
        <v>400</v>
      </c>
      <c r="AC13" s="9">
        <f t="shared" si="0"/>
        <v>3200</v>
      </c>
    </row>
    <row r="14" spans="1:30">
      <c r="A14" s="7" t="s">
        <v>21</v>
      </c>
      <c r="B14" s="9">
        <f>SUMPRODUCT(E14:AB14,E$6:AB$6)</f>
        <v>999999.9999999993</v>
      </c>
      <c r="C14" s="12">
        <f>+Arrivals!D9*A$4</f>
        <v>8000000</v>
      </c>
      <c r="D14" s="9">
        <f t="shared" si="1"/>
        <v>7000000.0214028237</v>
      </c>
      <c r="E14" s="6">
        <f>+Patterns!C6*$D$4</f>
        <v>400</v>
      </c>
      <c r="F14" s="6">
        <f>+Patterns!D6*$D$4</f>
        <v>400</v>
      </c>
      <c r="G14" s="6">
        <f>+Patterns!E6*$D$4</f>
        <v>400</v>
      </c>
      <c r="H14" s="6">
        <f>+Patterns!F6*$D$4</f>
        <v>400</v>
      </c>
      <c r="I14" s="6">
        <f>+Patterns!G6*$D$4</f>
        <v>0</v>
      </c>
      <c r="J14" s="6">
        <f>+Patterns!H6*$D$4</f>
        <v>0</v>
      </c>
      <c r="K14" s="6">
        <f>+Patterns!I6*$D$4</f>
        <v>0</v>
      </c>
      <c r="L14" s="6">
        <f>+Patterns!J6*$D$4</f>
        <v>0</v>
      </c>
      <c r="M14" s="6">
        <f>+Patterns!K6*$D$4</f>
        <v>0</v>
      </c>
      <c r="N14" s="6">
        <f>+Patterns!L6*$D$4</f>
        <v>0</v>
      </c>
      <c r="O14" s="6">
        <f>+Patterns!M6*$D$4</f>
        <v>0</v>
      </c>
      <c r="P14" s="6">
        <f>+Patterns!N6*$D$4</f>
        <v>0</v>
      </c>
      <c r="Q14" s="6">
        <f>+Patterns!O6*$D$4</f>
        <v>0</v>
      </c>
      <c r="R14" s="6">
        <f>+Patterns!P6*$D$4</f>
        <v>0</v>
      </c>
      <c r="S14" s="6">
        <f>+Patterns!Q6*$D$4</f>
        <v>0</v>
      </c>
      <c r="T14" s="6">
        <f>+Patterns!R6*$D$4</f>
        <v>0</v>
      </c>
      <c r="U14" s="6">
        <f>+Patterns!S6*$D$4</f>
        <v>0</v>
      </c>
      <c r="V14" s="6">
        <f>+Patterns!T6*$D$4</f>
        <v>0</v>
      </c>
      <c r="W14" s="6">
        <f>+Patterns!U6*$D$4</f>
        <v>0</v>
      </c>
      <c r="X14" s="6">
        <f>+Patterns!V6*$D$4</f>
        <v>0</v>
      </c>
      <c r="Y14" s="6">
        <f>+Patterns!W6*$D$4</f>
        <v>400</v>
      </c>
      <c r="Z14" s="6">
        <f>+Patterns!X6*$D$4</f>
        <v>400</v>
      </c>
      <c r="AA14" s="6">
        <f>+Patterns!Y6*$D$4</f>
        <v>400</v>
      </c>
      <c r="AB14" s="6">
        <f>+Patterns!Z6*$D$4</f>
        <v>400</v>
      </c>
      <c r="AC14" s="9">
        <f t="shared" si="0"/>
        <v>3200</v>
      </c>
    </row>
    <row r="15" spans="1:30">
      <c r="A15" s="7" t="s">
        <v>22</v>
      </c>
      <c r="B15" s="9">
        <f t="shared" ref="B15:B34" si="2">SUMPRODUCT(E15:AB15,E$6:AB$6)</f>
        <v>999999.9999999993</v>
      </c>
      <c r="C15" s="12">
        <f>+Arrivals!D10*A$4</f>
        <v>8500000</v>
      </c>
      <c r="D15" s="9">
        <f t="shared" si="1"/>
        <v>8000000.0214028228</v>
      </c>
      <c r="E15" s="6">
        <f>+Patterns!C7*$D$4</f>
        <v>400</v>
      </c>
      <c r="F15" s="6">
        <f>+Patterns!D7*$D$4</f>
        <v>400</v>
      </c>
      <c r="G15" s="6">
        <f>+Patterns!E7*$D$4</f>
        <v>400</v>
      </c>
      <c r="H15" s="6">
        <f>+Patterns!F7*$D$4</f>
        <v>400</v>
      </c>
      <c r="I15" s="6">
        <f>+Patterns!G7*$D$4</f>
        <v>400</v>
      </c>
      <c r="J15" s="6">
        <f>+Patterns!H7*$D$4</f>
        <v>0</v>
      </c>
      <c r="K15" s="6">
        <f>+Patterns!I7*$D$4</f>
        <v>0</v>
      </c>
      <c r="L15" s="6">
        <f>+Patterns!J7*$D$4</f>
        <v>0</v>
      </c>
      <c r="M15" s="6">
        <f>+Patterns!K7*$D$4</f>
        <v>0</v>
      </c>
      <c r="N15" s="6">
        <f>+Patterns!L7*$D$4</f>
        <v>0</v>
      </c>
      <c r="O15" s="6">
        <f>+Patterns!M7*$D$4</f>
        <v>0</v>
      </c>
      <c r="P15" s="6">
        <f>+Patterns!N7*$D$4</f>
        <v>0</v>
      </c>
      <c r="Q15" s="6">
        <f>+Patterns!O7*$D$4</f>
        <v>0</v>
      </c>
      <c r="R15" s="6">
        <f>+Patterns!P7*$D$4</f>
        <v>0</v>
      </c>
      <c r="S15" s="6">
        <f>+Patterns!Q7*$D$4</f>
        <v>0</v>
      </c>
      <c r="T15" s="6">
        <f>+Patterns!R7*$D$4</f>
        <v>0</v>
      </c>
      <c r="U15" s="6">
        <f>+Patterns!S7*$D$4</f>
        <v>0</v>
      </c>
      <c r="V15" s="6">
        <f>+Patterns!T7*$D$4</f>
        <v>0</v>
      </c>
      <c r="W15" s="6">
        <f>+Patterns!U7*$D$4</f>
        <v>0</v>
      </c>
      <c r="X15" s="6">
        <f>+Patterns!V7*$D$4</f>
        <v>0</v>
      </c>
      <c r="Y15" s="6">
        <f>+Patterns!W7*$D$4</f>
        <v>0</v>
      </c>
      <c r="Z15" s="6">
        <f>+Patterns!X7*$D$4</f>
        <v>400</v>
      </c>
      <c r="AA15" s="6">
        <f>+Patterns!Y7*$D$4</f>
        <v>400</v>
      </c>
      <c r="AB15" s="6">
        <f>+Patterns!Z7*$D$4</f>
        <v>400</v>
      </c>
      <c r="AC15" s="9">
        <f t="shared" si="0"/>
        <v>3200</v>
      </c>
    </row>
    <row r="16" spans="1:30">
      <c r="A16" s="7" t="s">
        <v>23</v>
      </c>
      <c r="B16" s="9">
        <f t="shared" si="2"/>
        <v>999999.9999999993</v>
      </c>
      <c r="C16" s="12">
        <f>+Arrivals!D11*A$4</f>
        <v>9000000</v>
      </c>
      <c r="D16" s="9">
        <f t="shared" si="1"/>
        <v>9000000.0214028228</v>
      </c>
      <c r="E16" s="6">
        <f>+Patterns!C8*$D$4</f>
        <v>400</v>
      </c>
      <c r="F16" s="6">
        <f>+Patterns!D8*$D$4</f>
        <v>400</v>
      </c>
      <c r="G16" s="6">
        <f>+Patterns!E8*$D$4</f>
        <v>400</v>
      </c>
      <c r="H16" s="6">
        <f>+Patterns!F8*$D$4</f>
        <v>400</v>
      </c>
      <c r="I16" s="6">
        <f>+Patterns!G8*$D$4</f>
        <v>400</v>
      </c>
      <c r="J16" s="6">
        <f>+Patterns!H8*$D$4</f>
        <v>400</v>
      </c>
      <c r="K16" s="6">
        <f>+Patterns!I8*$D$4</f>
        <v>0</v>
      </c>
      <c r="L16" s="6">
        <f>+Patterns!J8*$D$4</f>
        <v>0</v>
      </c>
      <c r="M16" s="6">
        <f>+Patterns!K8*$D$4</f>
        <v>0</v>
      </c>
      <c r="N16" s="6">
        <f>+Patterns!L8*$D$4</f>
        <v>0</v>
      </c>
      <c r="O16" s="6">
        <f>+Patterns!M8*$D$4</f>
        <v>0</v>
      </c>
      <c r="P16" s="6">
        <f>+Patterns!N8*$D$4</f>
        <v>0</v>
      </c>
      <c r="Q16" s="6">
        <f>+Patterns!O8*$D$4</f>
        <v>0</v>
      </c>
      <c r="R16" s="6">
        <f>+Patterns!P8*$D$4</f>
        <v>0</v>
      </c>
      <c r="S16" s="6">
        <f>+Patterns!Q8*$D$4</f>
        <v>0</v>
      </c>
      <c r="T16" s="6">
        <f>+Patterns!R8*$D$4</f>
        <v>0</v>
      </c>
      <c r="U16" s="6">
        <f>+Patterns!S8*$D$4</f>
        <v>0</v>
      </c>
      <c r="V16" s="6">
        <f>+Patterns!T8*$D$4</f>
        <v>0</v>
      </c>
      <c r="W16" s="6">
        <f>+Patterns!U8*$D$4</f>
        <v>0</v>
      </c>
      <c r="X16" s="6">
        <f>+Patterns!V8*$D$4</f>
        <v>0</v>
      </c>
      <c r="Y16" s="6">
        <f>+Patterns!W8*$D$4</f>
        <v>0</v>
      </c>
      <c r="Z16" s="6">
        <f>+Patterns!X8*$D$4</f>
        <v>0</v>
      </c>
      <c r="AA16" s="6">
        <f>+Patterns!Y8*$D$4</f>
        <v>400</v>
      </c>
      <c r="AB16" s="6">
        <f>+Patterns!Z8*$D$4</f>
        <v>400</v>
      </c>
      <c r="AC16" s="9">
        <f t="shared" si="0"/>
        <v>3200</v>
      </c>
    </row>
    <row r="17" spans="1:29">
      <c r="A17" s="7" t="s">
        <v>24</v>
      </c>
      <c r="B17" s="9">
        <f t="shared" si="2"/>
        <v>999999.9999999993</v>
      </c>
      <c r="C17" s="12">
        <f>+Arrivals!D12*A$4</f>
        <v>10000000</v>
      </c>
      <c r="D17" s="9">
        <f t="shared" si="1"/>
        <v>10000000.021402823</v>
      </c>
      <c r="E17" s="6">
        <f>+Patterns!C9*$D$4</f>
        <v>400</v>
      </c>
      <c r="F17" s="6">
        <f>+Patterns!D9*$D$4</f>
        <v>400</v>
      </c>
      <c r="G17" s="6">
        <f>+Patterns!E9*$D$4</f>
        <v>400</v>
      </c>
      <c r="H17" s="6">
        <f>+Patterns!F9*$D$4</f>
        <v>400</v>
      </c>
      <c r="I17" s="6">
        <f>+Patterns!G9*$D$4</f>
        <v>400</v>
      </c>
      <c r="J17" s="6">
        <f>+Patterns!H9*$D$4</f>
        <v>400</v>
      </c>
      <c r="K17" s="6">
        <f>+Patterns!I9*$D$4</f>
        <v>400</v>
      </c>
      <c r="L17" s="6">
        <f>+Patterns!J9*$D$4</f>
        <v>0</v>
      </c>
      <c r="M17" s="6">
        <f>+Patterns!K9*$D$4</f>
        <v>0</v>
      </c>
      <c r="N17" s="6">
        <f>+Patterns!L9*$D$4</f>
        <v>0</v>
      </c>
      <c r="O17" s="6">
        <f>+Patterns!M9*$D$4</f>
        <v>0</v>
      </c>
      <c r="P17" s="6">
        <f>+Patterns!N9*$D$4</f>
        <v>0</v>
      </c>
      <c r="Q17" s="6">
        <f>+Patterns!O9*$D$4</f>
        <v>0</v>
      </c>
      <c r="R17" s="6">
        <f>+Patterns!P9*$D$4</f>
        <v>0</v>
      </c>
      <c r="S17" s="6">
        <f>+Patterns!Q9*$D$4</f>
        <v>0</v>
      </c>
      <c r="T17" s="6">
        <f>+Patterns!R9*$D$4</f>
        <v>0</v>
      </c>
      <c r="U17" s="6">
        <f>+Patterns!S9*$D$4</f>
        <v>0</v>
      </c>
      <c r="V17" s="6">
        <f>+Patterns!T9*$D$4</f>
        <v>0</v>
      </c>
      <c r="W17" s="6">
        <f>+Patterns!U9*$D$4</f>
        <v>0</v>
      </c>
      <c r="X17" s="6">
        <f>+Patterns!V9*$D$4</f>
        <v>0</v>
      </c>
      <c r="Y17" s="6">
        <f>+Patterns!W9*$D$4</f>
        <v>0</v>
      </c>
      <c r="Z17" s="6">
        <f>+Patterns!X9*$D$4</f>
        <v>0</v>
      </c>
      <c r="AA17" s="6">
        <f>+Patterns!Y9*$D$4</f>
        <v>0</v>
      </c>
      <c r="AB17" s="6">
        <f>+Patterns!Z9*$D$4</f>
        <v>400</v>
      </c>
      <c r="AC17" s="9">
        <f t="shared" si="0"/>
        <v>3200</v>
      </c>
    </row>
    <row r="18" spans="1:29">
      <c r="A18" s="7" t="s">
        <v>25</v>
      </c>
      <c r="B18" s="9">
        <f t="shared" si="2"/>
        <v>0</v>
      </c>
      <c r="C18" s="12">
        <f>+Arrivals!D13*A$4</f>
        <v>500000</v>
      </c>
      <c r="D18" s="9">
        <f>+B18</f>
        <v>0</v>
      </c>
      <c r="E18" s="6">
        <f>+Patterns!C10*$D$4</f>
        <v>400</v>
      </c>
      <c r="F18" s="6">
        <f>+Patterns!D10*$D$4</f>
        <v>400</v>
      </c>
      <c r="G18" s="6">
        <f>+Patterns!E10*$D$4</f>
        <v>400</v>
      </c>
      <c r="H18" s="6">
        <f>+Patterns!F10*$D$4</f>
        <v>400</v>
      </c>
      <c r="I18" s="6">
        <f>+Patterns!G10*$D$4</f>
        <v>400</v>
      </c>
      <c r="J18" s="6">
        <f>+Patterns!H10*$D$4</f>
        <v>400</v>
      </c>
      <c r="K18" s="6">
        <f>+Patterns!I10*$D$4</f>
        <v>400</v>
      </c>
      <c r="L18" s="6">
        <f>+Patterns!J10*$D$4</f>
        <v>400</v>
      </c>
      <c r="M18" s="6">
        <f>+Patterns!K10*$D$4</f>
        <v>0</v>
      </c>
      <c r="N18" s="6">
        <f>+Patterns!L10*$D$4</f>
        <v>0</v>
      </c>
      <c r="O18" s="6">
        <f>+Patterns!M10*$D$4</f>
        <v>0</v>
      </c>
      <c r="P18" s="6">
        <f>+Patterns!N10*$D$4</f>
        <v>0</v>
      </c>
      <c r="Q18" s="6">
        <f>+Patterns!O10*$D$4</f>
        <v>0</v>
      </c>
      <c r="R18" s="6">
        <f>+Patterns!P10*$D$4</f>
        <v>0</v>
      </c>
      <c r="S18" s="6">
        <f>+Patterns!Q10*$D$4</f>
        <v>0</v>
      </c>
      <c r="T18" s="6">
        <f>+Patterns!R10*$D$4</f>
        <v>0</v>
      </c>
      <c r="U18" s="6">
        <f>+Patterns!S10*$D$4</f>
        <v>0</v>
      </c>
      <c r="V18" s="6">
        <f>+Patterns!T10*$D$4</f>
        <v>0</v>
      </c>
      <c r="W18" s="6">
        <f>+Patterns!U10*$D$4</f>
        <v>0</v>
      </c>
      <c r="X18" s="6">
        <f>+Patterns!V10*$D$4</f>
        <v>0</v>
      </c>
      <c r="Y18" s="6">
        <f>+Patterns!W10*$D$4</f>
        <v>0</v>
      </c>
      <c r="Z18" s="6">
        <f>+Patterns!X10*$D$4</f>
        <v>0</v>
      </c>
      <c r="AA18" s="6">
        <f>+Patterns!Y10*$D$4</f>
        <v>0</v>
      </c>
      <c r="AB18" s="6">
        <f>+Patterns!Z10*$D$4</f>
        <v>0</v>
      </c>
      <c r="AC18" s="9">
        <f t="shared" si="0"/>
        <v>3200</v>
      </c>
    </row>
    <row r="19" spans="1:29">
      <c r="A19" s="7" t="s">
        <v>26</v>
      </c>
      <c r="B19" s="9">
        <f t="shared" si="2"/>
        <v>100000</v>
      </c>
      <c r="C19" s="12">
        <f>+Arrivals!D14*A$4</f>
        <v>50000</v>
      </c>
      <c r="D19" s="9">
        <f t="shared" si="1"/>
        <v>100000</v>
      </c>
      <c r="E19" s="6">
        <f>+Patterns!C11*$D$4</f>
        <v>0</v>
      </c>
      <c r="F19" s="6">
        <f>+Patterns!D11*$D$4</f>
        <v>400</v>
      </c>
      <c r="G19" s="6">
        <f>+Patterns!E11*$D$4</f>
        <v>400</v>
      </c>
      <c r="H19" s="6">
        <f>+Patterns!F11*$D$4</f>
        <v>400</v>
      </c>
      <c r="I19" s="6">
        <f>+Patterns!G11*$D$4</f>
        <v>400</v>
      </c>
      <c r="J19" s="6">
        <f>+Patterns!H11*$D$4</f>
        <v>400</v>
      </c>
      <c r="K19" s="6">
        <f>+Patterns!I11*$D$4</f>
        <v>400</v>
      </c>
      <c r="L19" s="6">
        <f>+Patterns!J11*$D$4</f>
        <v>400</v>
      </c>
      <c r="M19" s="6">
        <f>+Patterns!K11*$D$4</f>
        <v>400</v>
      </c>
      <c r="N19" s="6">
        <f>+Patterns!L11*$D$4</f>
        <v>0</v>
      </c>
      <c r="O19" s="6">
        <f>+Patterns!M11*$D$4</f>
        <v>0</v>
      </c>
      <c r="P19" s="6">
        <f>+Patterns!N11*$D$4</f>
        <v>0</v>
      </c>
      <c r="Q19" s="6">
        <f>+Patterns!O11*$D$4</f>
        <v>0</v>
      </c>
      <c r="R19" s="6">
        <f>+Patterns!P11*$D$4</f>
        <v>0</v>
      </c>
      <c r="S19" s="6">
        <f>+Patterns!Q11*$D$4</f>
        <v>0</v>
      </c>
      <c r="T19" s="6">
        <f>+Patterns!R11*$D$4</f>
        <v>0</v>
      </c>
      <c r="U19" s="6">
        <f>+Patterns!S11*$D$4</f>
        <v>0</v>
      </c>
      <c r="V19" s="6">
        <f>+Patterns!T11*$D$4</f>
        <v>0</v>
      </c>
      <c r="W19" s="6">
        <f>+Patterns!U11*$D$4</f>
        <v>0</v>
      </c>
      <c r="X19" s="6">
        <f>+Patterns!V11*$D$4</f>
        <v>0</v>
      </c>
      <c r="Y19" s="6">
        <f>+Patterns!W11*$D$4</f>
        <v>0</v>
      </c>
      <c r="Z19" s="6">
        <f>+Patterns!X11*$D$4</f>
        <v>0</v>
      </c>
      <c r="AA19" s="6">
        <f>+Patterns!Y11*$D$4</f>
        <v>0</v>
      </c>
      <c r="AB19" s="6">
        <f>+Patterns!Z11*$D$4</f>
        <v>0</v>
      </c>
      <c r="AC19" s="9">
        <f t="shared" si="0"/>
        <v>3200</v>
      </c>
    </row>
    <row r="20" spans="1:29">
      <c r="A20" s="7" t="s">
        <v>27</v>
      </c>
      <c r="B20" s="9">
        <f t="shared" si="2"/>
        <v>149999.99286144419</v>
      </c>
      <c r="C20" s="12">
        <f>+Arrivals!D15*A$4</f>
        <v>250000</v>
      </c>
      <c r="D20" s="9">
        <f t="shared" si="1"/>
        <v>249999.99286144419</v>
      </c>
      <c r="E20" s="6">
        <f>+Patterns!C12*$D$4</f>
        <v>0</v>
      </c>
      <c r="F20" s="6">
        <f>+Patterns!D12*$D$4</f>
        <v>0</v>
      </c>
      <c r="G20" s="6">
        <f>+Patterns!E12*$D$4</f>
        <v>400</v>
      </c>
      <c r="H20" s="6">
        <f>+Patterns!F12*$D$4</f>
        <v>400</v>
      </c>
      <c r="I20" s="6">
        <f>+Patterns!G12*$D$4</f>
        <v>400</v>
      </c>
      <c r="J20" s="6">
        <f>+Patterns!H12*$D$4</f>
        <v>400</v>
      </c>
      <c r="K20" s="6">
        <f>+Patterns!I12*$D$4</f>
        <v>400</v>
      </c>
      <c r="L20" s="6">
        <f>+Patterns!J12*$D$4</f>
        <v>400</v>
      </c>
      <c r="M20" s="6">
        <f>+Patterns!K12*$D$4</f>
        <v>400</v>
      </c>
      <c r="N20" s="6">
        <f>+Patterns!L12*$D$4</f>
        <v>400</v>
      </c>
      <c r="O20" s="6">
        <f>+Patterns!M12*$D$4</f>
        <v>0</v>
      </c>
      <c r="P20" s="6">
        <f>+Patterns!N12*$D$4</f>
        <v>0</v>
      </c>
      <c r="Q20" s="6">
        <f>+Patterns!O12*$D$4</f>
        <v>0</v>
      </c>
      <c r="R20" s="6">
        <f>+Patterns!P12*$D$4</f>
        <v>0</v>
      </c>
      <c r="S20" s="6">
        <f>+Patterns!Q12*$D$4</f>
        <v>0</v>
      </c>
      <c r="T20" s="6">
        <f>+Patterns!R12*$D$4</f>
        <v>0</v>
      </c>
      <c r="U20" s="6">
        <f>+Patterns!S12*$D$4</f>
        <v>0</v>
      </c>
      <c r="V20" s="6">
        <f>+Patterns!T12*$D$4</f>
        <v>0</v>
      </c>
      <c r="W20" s="6">
        <f>+Patterns!U12*$D$4</f>
        <v>0</v>
      </c>
      <c r="X20" s="6">
        <f>+Patterns!V12*$D$4</f>
        <v>0</v>
      </c>
      <c r="Y20" s="6">
        <f>+Patterns!W12*$D$4</f>
        <v>0</v>
      </c>
      <c r="Z20" s="6">
        <f>+Patterns!X12*$D$4</f>
        <v>0</v>
      </c>
      <c r="AA20" s="6">
        <f>+Patterns!Y12*$D$4</f>
        <v>0</v>
      </c>
      <c r="AB20" s="6">
        <f>+Patterns!Z12*$D$4</f>
        <v>0</v>
      </c>
      <c r="AC20" s="9">
        <f t="shared" si="0"/>
        <v>3200</v>
      </c>
    </row>
    <row r="21" spans="1:29">
      <c r="A21" s="7" t="s">
        <v>28</v>
      </c>
      <c r="B21" s="9">
        <f t="shared" si="2"/>
        <v>250000.00267535343</v>
      </c>
      <c r="C21" s="12">
        <f>+Arrivals!D16*A$4</f>
        <v>500000</v>
      </c>
      <c r="D21" s="9">
        <f t="shared" si="1"/>
        <v>499999.99553679762</v>
      </c>
      <c r="E21" s="6">
        <f>+Patterns!C13*$D$4</f>
        <v>0</v>
      </c>
      <c r="F21" s="6">
        <f>+Patterns!D13*$D$4</f>
        <v>0</v>
      </c>
      <c r="G21" s="6">
        <f>+Patterns!E13*$D$4</f>
        <v>0</v>
      </c>
      <c r="H21" s="6">
        <f>+Patterns!F13*$D$4</f>
        <v>400</v>
      </c>
      <c r="I21" s="6">
        <f>+Patterns!G13*$D$4</f>
        <v>400</v>
      </c>
      <c r="J21" s="6">
        <f>+Patterns!H13*$D$4</f>
        <v>400</v>
      </c>
      <c r="K21" s="6">
        <f>+Patterns!I13*$D$4</f>
        <v>400</v>
      </c>
      <c r="L21" s="6">
        <f>+Patterns!J13*$D$4</f>
        <v>400</v>
      </c>
      <c r="M21" s="6">
        <f>+Patterns!K13*$D$4</f>
        <v>400</v>
      </c>
      <c r="N21" s="6">
        <f>+Patterns!L13*$D$4</f>
        <v>400</v>
      </c>
      <c r="O21" s="6">
        <f>+Patterns!M13*$D$4</f>
        <v>400</v>
      </c>
      <c r="P21" s="6">
        <f>+Patterns!N13*$D$4</f>
        <v>0</v>
      </c>
      <c r="Q21" s="6">
        <f>+Patterns!O13*$D$4</f>
        <v>0</v>
      </c>
      <c r="R21" s="6">
        <f>+Patterns!P13*$D$4</f>
        <v>0</v>
      </c>
      <c r="S21" s="6">
        <f>+Patterns!Q13*$D$4</f>
        <v>0</v>
      </c>
      <c r="T21" s="6">
        <f>+Patterns!R13*$D$4</f>
        <v>0</v>
      </c>
      <c r="U21" s="6">
        <f>+Patterns!S13*$D$4</f>
        <v>0</v>
      </c>
      <c r="V21" s="6">
        <f>+Patterns!T13*$D$4</f>
        <v>0</v>
      </c>
      <c r="W21" s="6">
        <f>+Patterns!U13*$D$4</f>
        <v>0</v>
      </c>
      <c r="X21" s="6">
        <f>+Patterns!V13*$D$4</f>
        <v>0</v>
      </c>
      <c r="Y21" s="6">
        <f>+Patterns!W13*$D$4</f>
        <v>0</v>
      </c>
      <c r="Z21" s="6">
        <f>+Patterns!X13*$D$4</f>
        <v>0</v>
      </c>
      <c r="AA21" s="6">
        <f>+Patterns!Y13*$D$4</f>
        <v>0</v>
      </c>
      <c r="AB21" s="6">
        <f>+Patterns!Z13*$D$4</f>
        <v>0</v>
      </c>
      <c r="AC21" s="9">
        <f t="shared" si="0"/>
        <v>3200</v>
      </c>
    </row>
    <row r="22" spans="1:29">
      <c r="A22" s="7" t="s">
        <v>29</v>
      </c>
      <c r="B22" s="9">
        <f t="shared" si="2"/>
        <v>250000.00267535343</v>
      </c>
      <c r="C22" s="12">
        <f>+Arrivals!D17*A$4</f>
        <v>750000</v>
      </c>
      <c r="D22" s="9">
        <f t="shared" si="1"/>
        <v>749999.998212151</v>
      </c>
      <c r="E22" s="6">
        <f>+Patterns!C14*$D$4</f>
        <v>0</v>
      </c>
      <c r="F22" s="6">
        <f>+Patterns!D14*$D$4</f>
        <v>0</v>
      </c>
      <c r="G22" s="6">
        <f>+Patterns!E14*$D$4</f>
        <v>0</v>
      </c>
      <c r="H22" s="6">
        <f>+Patterns!F14*$D$4</f>
        <v>0</v>
      </c>
      <c r="I22" s="6">
        <f>+Patterns!G14*$D$4</f>
        <v>400</v>
      </c>
      <c r="J22" s="6">
        <f>+Patterns!H14*$D$4</f>
        <v>400</v>
      </c>
      <c r="K22" s="6">
        <f>+Patterns!I14*$D$4</f>
        <v>400</v>
      </c>
      <c r="L22" s="6">
        <f>+Patterns!J14*$D$4</f>
        <v>400</v>
      </c>
      <c r="M22" s="6">
        <f>+Patterns!K14*$D$4</f>
        <v>400</v>
      </c>
      <c r="N22" s="6">
        <f>+Patterns!L14*$D$4</f>
        <v>400</v>
      </c>
      <c r="O22" s="6">
        <f>+Patterns!M14*$D$4</f>
        <v>400</v>
      </c>
      <c r="P22" s="6">
        <f>+Patterns!N14*$D$4</f>
        <v>400</v>
      </c>
      <c r="Q22" s="6">
        <f>+Patterns!O14*$D$4</f>
        <v>0</v>
      </c>
      <c r="R22" s="6">
        <f>+Patterns!P14*$D$4</f>
        <v>0</v>
      </c>
      <c r="S22" s="6">
        <f>+Patterns!Q14*$D$4</f>
        <v>0</v>
      </c>
      <c r="T22" s="6">
        <f>+Patterns!R14*$D$4</f>
        <v>0</v>
      </c>
      <c r="U22" s="6">
        <f>+Patterns!S14*$D$4</f>
        <v>0</v>
      </c>
      <c r="V22" s="6">
        <f>+Patterns!T14*$D$4</f>
        <v>0</v>
      </c>
      <c r="W22" s="6">
        <f>+Patterns!U14*$D$4</f>
        <v>0</v>
      </c>
      <c r="X22" s="6">
        <f>+Patterns!V14*$D$4</f>
        <v>0</v>
      </c>
      <c r="Y22" s="6">
        <f>+Patterns!W14*$D$4</f>
        <v>0</v>
      </c>
      <c r="Z22" s="6">
        <f>+Patterns!X14*$D$4</f>
        <v>0</v>
      </c>
      <c r="AA22" s="6">
        <f>+Patterns!Y14*$D$4</f>
        <v>0</v>
      </c>
      <c r="AB22" s="6">
        <f>+Patterns!Z14*$D$4</f>
        <v>0</v>
      </c>
      <c r="AC22" s="9">
        <f t="shared" si="0"/>
        <v>3200</v>
      </c>
    </row>
    <row r="23" spans="1:29">
      <c r="A23" s="7" t="s">
        <v>30</v>
      </c>
      <c r="B23" s="9">
        <f t="shared" si="2"/>
        <v>250000.00267535343</v>
      </c>
      <c r="C23" s="12">
        <f>+Arrivals!D18*A$4</f>
        <v>1000000</v>
      </c>
      <c r="D23" s="9">
        <f t="shared" si="1"/>
        <v>1000000.0008875044</v>
      </c>
      <c r="E23" s="6">
        <f>+Patterns!C15*$D$4</f>
        <v>0</v>
      </c>
      <c r="F23" s="6">
        <f>+Patterns!D15*$D$4</f>
        <v>0</v>
      </c>
      <c r="G23" s="6">
        <f>+Patterns!E15*$D$4</f>
        <v>0</v>
      </c>
      <c r="H23" s="6">
        <f>+Patterns!F15*$D$4</f>
        <v>0</v>
      </c>
      <c r="I23" s="6">
        <f>+Patterns!G15*$D$4</f>
        <v>0</v>
      </c>
      <c r="J23" s="6">
        <f>+Patterns!H15*$D$4</f>
        <v>400</v>
      </c>
      <c r="K23" s="6">
        <f>+Patterns!I15*$D$4</f>
        <v>400</v>
      </c>
      <c r="L23" s="6">
        <f>+Patterns!J15*$D$4</f>
        <v>400</v>
      </c>
      <c r="M23" s="6">
        <f>+Patterns!K15*$D$4</f>
        <v>400</v>
      </c>
      <c r="N23" s="6">
        <f>+Patterns!L15*$D$4</f>
        <v>400</v>
      </c>
      <c r="O23" s="6">
        <f>+Patterns!M15*$D$4</f>
        <v>400</v>
      </c>
      <c r="P23" s="6">
        <f>+Patterns!N15*$D$4</f>
        <v>400</v>
      </c>
      <c r="Q23" s="6">
        <f>+Patterns!O15*$D$4</f>
        <v>400</v>
      </c>
      <c r="R23" s="6">
        <f>+Patterns!P15*$D$4</f>
        <v>0</v>
      </c>
      <c r="S23" s="6">
        <f>+Patterns!Q15*$D$4</f>
        <v>0</v>
      </c>
      <c r="T23" s="6">
        <f>+Patterns!R15*$D$4</f>
        <v>0</v>
      </c>
      <c r="U23" s="6">
        <f>+Patterns!S15*$D$4</f>
        <v>0</v>
      </c>
      <c r="V23" s="6">
        <f>+Patterns!T15*$D$4</f>
        <v>0</v>
      </c>
      <c r="W23" s="6">
        <f>+Patterns!U15*$D$4</f>
        <v>0</v>
      </c>
      <c r="X23" s="6">
        <f>+Patterns!V15*$D$4</f>
        <v>0</v>
      </c>
      <c r="Y23" s="6">
        <f>+Patterns!W15*$D$4</f>
        <v>0</v>
      </c>
      <c r="Z23" s="6">
        <f>+Patterns!X15*$D$4</f>
        <v>0</v>
      </c>
      <c r="AA23" s="6">
        <f>+Patterns!Y15*$D$4</f>
        <v>0</v>
      </c>
      <c r="AB23" s="6">
        <f>+Patterns!Z15*$D$4</f>
        <v>0</v>
      </c>
      <c r="AC23" s="9">
        <f t="shared" si="0"/>
        <v>3200</v>
      </c>
    </row>
    <row r="24" spans="1:29">
      <c r="A24" s="7" t="s">
        <v>31</v>
      </c>
      <c r="B24" s="9">
        <f t="shared" si="2"/>
        <v>250000.00267535343</v>
      </c>
      <c r="C24" s="12">
        <f>+Arrivals!D19*A$4</f>
        <v>1500000</v>
      </c>
      <c r="D24" s="9">
        <f t="shared" si="1"/>
        <v>1250000.0035628579</v>
      </c>
      <c r="E24" s="6">
        <f>+Patterns!C16*$D$4</f>
        <v>0</v>
      </c>
      <c r="F24" s="6">
        <f>+Patterns!D16*$D$4</f>
        <v>0</v>
      </c>
      <c r="G24" s="6">
        <f>+Patterns!E16*$D$4</f>
        <v>0</v>
      </c>
      <c r="H24" s="6">
        <f>+Patterns!F16*$D$4</f>
        <v>0</v>
      </c>
      <c r="I24" s="6">
        <f>+Patterns!G16*$D$4</f>
        <v>0</v>
      </c>
      <c r="J24" s="6">
        <f>+Patterns!H16*$D$4</f>
        <v>0</v>
      </c>
      <c r="K24" s="6">
        <f>+Patterns!I16*$D$4</f>
        <v>400</v>
      </c>
      <c r="L24" s="6">
        <f>+Patterns!J16*$D$4</f>
        <v>400</v>
      </c>
      <c r="M24" s="6">
        <f>+Patterns!K16*$D$4</f>
        <v>400</v>
      </c>
      <c r="N24" s="6">
        <f>+Patterns!L16*$D$4</f>
        <v>400</v>
      </c>
      <c r="O24" s="6">
        <f>+Patterns!M16*$D$4</f>
        <v>400</v>
      </c>
      <c r="P24" s="6">
        <f>+Patterns!N16*$D$4</f>
        <v>400</v>
      </c>
      <c r="Q24" s="6">
        <f>+Patterns!O16*$D$4</f>
        <v>400</v>
      </c>
      <c r="R24" s="6">
        <f>+Patterns!P16*$D$4</f>
        <v>400</v>
      </c>
      <c r="S24" s="6">
        <f>+Patterns!Q16*$D$4</f>
        <v>0</v>
      </c>
      <c r="T24" s="6">
        <f>+Patterns!R16*$D$4</f>
        <v>0</v>
      </c>
      <c r="U24" s="6">
        <f>+Patterns!S16*$D$4</f>
        <v>0</v>
      </c>
      <c r="V24" s="6">
        <f>+Patterns!T16*$D$4</f>
        <v>0</v>
      </c>
      <c r="W24" s="6">
        <f>+Patterns!U16*$D$4</f>
        <v>0</v>
      </c>
      <c r="X24" s="6">
        <f>+Patterns!V16*$D$4</f>
        <v>0</v>
      </c>
      <c r="Y24" s="6">
        <f>+Patterns!W16*$D$4</f>
        <v>0</v>
      </c>
      <c r="Z24" s="6">
        <f>+Patterns!X16*$D$4</f>
        <v>0</v>
      </c>
      <c r="AA24" s="6">
        <f>+Patterns!Y16*$D$4</f>
        <v>0</v>
      </c>
      <c r="AB24" s="6">
        <f>+Patterns!Z16*$D$4</f>
        <v>0</v>
      </c>
      <c r="AC24" s="9">
        <f t="shared" si="0"/>
        <v>3200</v>
      </c>
    </row>
    <row r="25" spans="1:29">
      <c r="A25" s="7" t="s">
        <v>32</v>
      </c>
      <c r="B25" s="9">
        <f t="shared" si="2"/>
        <v>250000.00267535343</v>
      </c>
      <c r="C25" s="12">
        <f>+Arrivals!D20*A$4</f>
        <v>2000000</v>
      </c>
      <c r="D25" s="9">
        <f t="shared" si="1"/>
        <v>1500000.0062382114</v>
      </c>
      <c r="E25" s="6">
        <f>+Patterns!C17*$D$4</f>
        <v>0</v>
      </c>
      <c r="F25" s="6">
        <f>+Patterns!D17*$D$4</f>
        <v>0</v>
      </c>
      <c r="G25" s="6">
        <f>+Patterns!E17*$D$4</f>
        <v>0</v>
      </c>
      <c r="H25" s="6">
        <f>+Patterns!F17*$D$4</f>
        <v>0</v>
      </c>
      <c r="I25" s="6">
        <f>+Patterns!G17*$D$4</f>
        <v>0</v>
      </c>
      <c r="J25" s="6">
        <f>+Patterns!H17*$D$4</f>
        <v>0</v>
      </c>
      <c r="K25" s="6">
        <f>+Patterns!I17*$D$4</f>
        <v>0</v>
      </c>
      <c r="L25" s="6">
        <f>+Patterns!J17*$D$4</f>
        <v>400</v>
      </c>
      <c r="M25" s="6">
        <f>+Patterns!K17*$D$4</f>
        <v>400</v>
      </c>
      <c r="N25" s="6">
        <f>+Patterns!L17*$D$4</f>
        <v>400</v>
      </c>
      <c r="O25" s="6">
        <f>+Patterns!M17*$D$4</f>
        <v>400</v>
      </c>
      <c r="P25" s="6">
        <f>+Patterns!N17*$D$4</f>
        <v>400</v>
      </c>
      <c r="Q25" s="6">
        <f>+Patterns!O17*$D$4</f>
        <v>400</v>
      </c>
      <c r="R25" s="6">
        <f>+Patterns!P17*$D$4</f>
        <v>400</v>
      </c>
      <c r="S25" s="6">
        <f>+Patterns!Q17*$D$4</f>
        <v>400</v>
      </c>
      <c r="T25" s="6">
        <f>+Patterns!R17*$D$4</f>
        <v>0</v>
      </c>
      <c r="U25" s="6">
        <f>+Patterns!S17*$D$4</f>
        <v>0</v>
      </c>
      <c r="V25" s="6">
        <f>+Patterns!T17*$D$4</f>
        <v>0</v>
      </c>
      <c r="W25" s="6">
        <f>+Patterns!U17*$D$4</f>
        <v>0</v>
      </c>
      <c r="X25" s="6">
        <f>+Patterns!V17*$D$4</f>
        <v>0</v>
      </c>
      <c r="Y25" s="6">
        <f>+Patterns!W17*$D$4</f>
        <v>0</v>
      </c>
      <c r="Z25" s="6">
        <f>+Patterns!X17*$D$4</f>
        <v>0</v>
      </c>
      <c r="AA25" s="6">
        <f>+Patterns!Y17*$D$4</f>
        <v>0</v>
      </c>
      <c r="AB25" s="6">
        <f>+Patterns!Z17*$D$4</f>
        <v>0</v>
      </c>
      <c r="AC25" s="9">
        <f t="shared" si="0"/>
        <v>3200</v>
      </c>
    </row>
    <row r="26" spans="1:29">
      <c r="A26" s="7" t="s">
        <v>33</v>
      </c>
      <c r="B26" s="9">
        <f t="shared" si="2"/>
        <v>250000.00267535343</v>
      </c>
      <c r="C26" s="12">
        <f>+Arrivals!D21*A$4</f>
        <v>2500000</v>
      </c>
      <c r="D26" s="9">
        <f t="shared" si="1"/>
        <v>1750000.008913565</v>
      </c>
      <c r="E26" s="6">
        <f>+Patterns!C18*$D$4</f>
        <v>0</v>
      </c>
      <c r="F26" s="6">
        <f>+Patterns!D18*$D$4</f>
        <v>0</v>
      </c>
      <c r="G26" s="6">
        <f>+Patterns!E18*$D$4</f>
        <v>0</v>
      </c>
      <c r="H26" s="6">
        <f>+Patterns!F18*$D$4</f>
        <v>0</v>
      </c>
      <c r="I26" s="6">
        <f>+Patterns!G18*$D$4</f>
        <v>0</v>
      </c>
      <c r="J26" s="6">
        <f>+Patterns!H18*$D$4</f>
        <v>0</v>
      </c>
      <c r="K26" s="6">
        <f>+Patterns!I18*$D$4</f>
        <v>0</v>
      </c>
      <c r="L26" s="6">
        <f>+Patterns!J18*$D$4</f>
        <v>0</v>
      </c>
      <c r="M26" s="6">
        <f>+Patterns!K18*$D$4</f>
        <v>400</v>
      </c>
      <c r="N26" s="6">
        <f>+Patterns!L18*$D$4</f>
        <v>400</v>
      </c>
      <c r="O26" s="6">
        <f>+Patterns!M18*$D$4</f>
        <v>400</v>
      </c>
      <c r="P26" s="6">
        <f>+Patterns!N18*$D$4</f>
        <v>400</v>
      </c>
      <c r="Q26" s="6">
        <f>+Patterns!O18*$D$4</f>
        <v>400</v>
      </c>
      <c r="R26" s="6">
        <f>+Patterns!P18*$D$4</f>
        <v>400</v>
      </c>
      <c r="S26" s="6">
        <f>+Patterns!Q18*$D$4</f>
        <v>400</v>
      </c>
      <c r="T26" s="6">
        <f>+Patterns!R18*$D$4</f>
        <v>400</v>
      </c>
      <c r="U26" s="6">
        <f>+Patterns!S18*$D$4</f>
        <v>0</v>
      </c>
      <c r="V26" s="6">
        <f>+Patterns!T18*$D$4</f>
        <v>0</v>
      </c>
      <c r="W26" s="6">
        <f>+Patterns!U18*$D$4</f>
        <v>0</v>
      </c>
      <c r="X26" s="6">
        <f>+Patterns!V18*$D$4</f>
        <v>0</v>
      </c>
      <c r="Y26" s="6">
        <f>+Patterns!W18*$D$4</f>
        <v>0</v>
      </c>
      <c r="Z26" s="6">
        <f>+Patterns!X18*$D$4</f>
        <v>0</v>
      </c>
      <c r="AA26" s="6">
        <f>+Patterns!Y18*$D$4</f>
        <v>0</v>
      </c>
      <c r="AB26" s="6">
        <f>+Patterns!Z18*$D$4</f>
        <v>0</v>
      </c>
      <c r="AC26" s="9">
        <f t="shared" si="0"/>
        <v>3200</v>
      </c>
    </row>
    <row r="27" spans="1:29">
      <c r="A27" s="7" t="s">
        <v>34</v>
      </c>
      <c r="B27" s="9">
        <f t="shared" si="2"/>
        <v>150000.00267535346</v>
      </c>
      <c r="C27" s="12">
        <f>+Arrivals!D22*A$4</f>
        <v>3000000</v>
      </c>
      <c r="D27" s="9">
        <f t="shared" si="1"/>
        <v>1900000.0115889185</v>
      </c>
      <c r="E27" s="6">
        <f>+Patterns!C19*$D$4</f>
        <v>0</v>
      </c>
      <c r="F27" s="6">
        <f>+Patterns!D19*$D$4</f>
        <v>0</v>
      </c>
      <c r="G27" s="6">
        <f>+Patterns!E19*$D$4</f>
        <v>0</v>
      </c>
      <c r="H27" s="6">
        <f>+Patterns!F19*$D$4</f>
        <v>0</v>
      </c>
      <c r="I27" s="6">
        <f>+Patterns!G19*$D$4</f>
        <v>0</v>
      </c>
      <c r="J27" s="6">
        <f>+Patterns!H19*$D$4</f>
        <v>0</v>
      </c>
      <c r="K27" s="6">
        <f>+Patterns!I19*$D$4</f>
        <v>0</v>
      </c>
      <c r="L27" s="6">
        <f>+Patterns!J19*$D$4</f>
        <v>0</v>
      </c>
      <c r="M27" s="6">
        <f>+Patterns!K19*$D$4</f>
        <v>0</v>
      </c>
      <c r="N27" s="6">
        <f>+Patterns!L19*$D$4</f>
        <v>400</v>
      </c>
      <c r="O27" s="6">
        <f>+Patterns!M19*$D$4</f>
        <v>400</v>
      </c>
      <c r="P27" s="6">
        <f>+Patterns!N19*$D$4</f>
        <v>400</v>
      </c>
      <c r="Q27" s="6">
        <f>+Patterns!O19*$D$4</f>
        <v>400</v>
      </c>
      <c r="R27" s="6">
        <f>+Patterns!P19*$D$4</f>
        <v>400</v>
      </c>
      <c r="S27" s="6">
        <f>+Patterns!Q19*$D$4</f>
        <v>400</v>
      </c>
      <c r="T27" s="6">
        <f>+Patterns!R19*$D$4</f>
        <v>400</v>
      </c>
      <c r="U27" s="6">
        <f>+Patterns!S19*$D$4</f>
        <v>400</v>
      </c>
      <c r="V27" s="6">
        <f>+Patterns!T19*$D$4</f>
        <v>0</v>
      </c>
      <c r="W27" s="6">
        <f>+Patterns!U19*$D$4</f>
        <v>0</v>
      </c>
      <c r="X27" s="6">
        <f>+Patterns!V19*$D$4</f>
        <v>0</v>
      </c>
      <c r="Y27" s="6">
        <f>+Patterns!W19*$D$4</f>
        <v>0</v>
      </c>
      <c r="Z27" s="6">
        <f>+Patterns!X19*$D$4</f>
        <v>0</v>
      </c>
      <c r="AA27" s="6">
        <f>+Patterns!Y19*$D$4</f>
        <v>0</v>
      </c>
      <c r="AB27" s="6">
        <f>+Patterns!Z19*$D$4</f>
        <v>0</v>
      </c>
      <c r="AC27" s="9">
        <f t="shared" si="0"/>
        <v>3200</v>
      </c>
    </row>
    <row r="28" spans="1:29">
      <c r="A28" s="7" t="s">
        <v>35</v>
      </c>
      <c r="B28" s="9">
        <f t="shared" si="2"/>
        <v>100000.00981390926</v>
      </c>
      <c r="C28" s="12">
        <f>+Arrivals!D23*A$4</f>
        <v>3200000</v>
      </c>
      <c r="D28" s="9">
        <f t="shared" si="1"/>
        <v>2000000.0214028277</v>
      </c>
      <c r="E28" s="6">
        <f>+Patterns!C20*$D$4</f>
        <v>0</v>
      </c>
      <c r="F28" s="6">
        <f>+Patterns!D20*$D$4</f>
        <v>0</v>
      </c>
      <c r="G28" s="6">
        <f>+Patterns!E20*$D$4</f>
        <v>0</v>
      </c>
      <c r="H28" s="6">
        <f>+Patterns!F20*$D$4</f>
        <v>0</v>
      </c>
      <c r="I28" s="6">
        <f>+Patterns!G20*$D$4</f>
        <v>0</v>
      </c>
      <c r="J28" s="6">
        <f>+Patterns!H20*$D$4</f>
        <v>0</v>
      </c>
      <c r="K28" s="6">
        <f>+Patterns!I20*$D$4</f>
        <v>0</v>
      </c>
      <c r="L28" s="6">
        <f>+Patterns!J20*$D$4</f>
        <v>0</v>
      </c>
      <c r="M28" s="6">
        <f>+Patterns!K20*$D$4</f>
        <v>0</v>
      </c>
      <c r="N28" s="6">
        <f>+Patterns!L20*$D$4</f>
        <v>0</v>
      </c>
      <c r="O28" s="6">
        <f>+Patterns!M20*$D$4</f>
        <v>400</v>
      </c>
      <c r="P28" s="6">
        <f>+Patterns!N20*$D$4</f>
        <v>400</v>
      </c>
      <c r="Q28" s="6">
        <f>+Patterns!O20*$D$4</f>
        <v>400</v>
      </c>
      <c r="R28" s="6">
        <f>+Patterns!P20*$D$4</f>
        <v>400</v>
      </c>
      <c r="S28" s="6">
        <f>+Patterns!Q20*$D$4</f>
        <v>400</v>
      </c>
      <c r="T28" s="6">
        <f>+Patterns!R20*$D$4</f>
        <v>400</v>
      </c>
      <c r="U28" s="6">
        <f>+Patterns!S20*$D$4</f>
        <v>400</v>
      </c>
      <c r="V28" s="6">
        <f>+Patterns!T20*$D$4</f>
        <v>400</v>
      </c>
      <c r="W28" s="6">
        <f>+Patterns!U20*$D$4</f>
        <v>0</v>
      </c>
      <c r="X28" s="6">
        <f>+Patterns!V20*$D$4</f>
        <v>0</v>
      </c>
      <c r="Y28" s="6">
        <f>+Patterns!W20*$D$4</f>
        <v>0</v>
      </c>
      <c r="Z28" s="6">
        <f>+Patterns!X20*$D$4</f>
        <v>0</v>
      </c>
      <c r="AA28" s="6">
        <f>+Patterns!Y20*$D$4</f>
        <v>0</v>
      </c>
      <c r="AB28" s="6">
        <f>+Patterns!Z20*$D$4</f>
        <v>0</v>
      </c>
      <c r="AC28" s="9">
        <f t="shared" si="0"/>
        <v>3200</v>
      </c>
    </row>
    <row r="29" spans="1:29">
      <c r="A29" s="7" t="s">
        <v>36</v>
      </c>
      <c r="B29" s="9">
        <f t="shared" si="2"/>
        <v>0</v>
      </c>
      <c r="C29" s="12">
        <f>+Arrivals!D24*A$4</f>
        <v>3500000</v>
      </c>
      <c r="D29" s="9">
        <f t="shared" si="1"/>
        <v>2000000.0214028277</v>
      </c>
      <c r="E29" s="6">
        <f>+Patterns!C21*$D$4</f>
        <v>0</v>
      </c>
      <c r="F29" s="6">
        <f>+Patterns!D21*$D$4</f>
        <v>0</v>
      </c>
      <c r="G29" s="6">
        <f>+Patterns!E21*$D$4</f>
        <v>0</v>
      </c>
      <c r="H29" s="6">
        <f>+Patterns!F21*$D$4</f>
        <v>0</v>
      </c>
      <c r="I29" s="6">
        <f>+Patterns!G21*$D$4</f>
        <v>0</v>
      </c>
      <c r="J29" s="6">
        <f>+Patterns!H21*$D$4</f>
        <v>0</v>
      </c>
      <c r="K29" s="6">
        <f>+Patterns!I21*$D$4</f>
        <v>0</v>
      </c>
      <c r="L29" s="6">
        <f>+Patterns!J21*$D$4</f>
        <v>0</v>
      </c>
      <c r="M29" s="6">
        <f>+Patterns!K21*$D$4</f>
        <v>0</v>
      </c>
      <c r="N29" s="6">
        <f>+Patterns!L21*$D$4</f>
        <v>0</v>
      </c>
      <c r="O29" s="6">
        <f>+Patterns!M21*$D$4</f>
        <v>0</v>
      </c>
      <c r="P29" s="6">
        <f>+Patterns!N21*$D$4</f>
        <v>400</v>
      </c>
      <c r="Q29" s="6">
        <f>+Patterns!O21*$D$4</f>
        <v>400</v>
      </c>
      <c r="R29" s="6">
        <f>+Patterns!P21*$D$4</f>
        <v>400</v>
      </c>
      <c r="S29" s="6">
        <f>+Patterns!Q21*$D$4</f>
        <v>400</v>
      </c>
      <c r="T29" s="6">
        <f>+Patterns!R21*$D$4</f>
        <v>400</v>
      </c>
      <c r="U29" s="6">
        <f>+Patterns!S21*$D$4</f>
        <v>400</v>
      </c>
      <c r="V29" s="6">
        <f>+Patterns!T21*$D$4</f>
        <v>400</v>
      </c>
      <c r="W29" s="6">
        <f>+Patterns!U21*$D$4</f>
        <v>400</v>
      </c>
      <c r="X29" s="6">
        <f>+Patterns!V21*$D$4</f>
        <v>0</v>
      </c>
      <c r="Y29" s="6">
        <f>+Patterns!W21*$D$4</f>
        <v>0</v>
      </c>
      <c r="Z29" s="6">
        <f>+Patterns!X21*$D$4</f>
        <v>0</v>
      </c>
      <c r="AA29" s="6">
        <f>+Patterns!Y21*$D$4</f>
        <v>0</v>
      </c>
      <c r="AB29" s="6">
        <f>+Patterns!Z21*$D$4</f>
        <v>0</v>
      </c>
      <c r="AC29" s="9">
        <f t="shared" si="0"/>
        <v>3200</v>
      </c>
    </row>
    <row r="30" spans="1:29">
      <c r="A30" s="7" t="s">
        <v>37</v>
      </c>
      <c r="B30" s="9">
        <f t="shared" si="2"/>
        <v>0</v>
      </c>
      <c r="C30" s="12">
        <f>+Arrivals!D25*A$4</f>
        <v>3800000</v>
      </c>
      <c r="D30" s="9">
        <f t="shared" si="1"/>
        <v>2000000.0214028277</v>
      </c>
      <c r="E30" s="6">
        <f>+Patterns!C22*$D$4</f>
        <v>0</v>
      </c>
      <c r="F30" s="6">
        <f>+Patterns!D22*$D$4</f>
        <v>0</v>
      </c>
      <c r="G30" s="6">
        <f>+Patterns!E22*$D$4</f>
        <v>0</v>
      </c>
      <c r="H30" s="6">
        <f>+Patterns!F22*$D$4</f>
        <v>0</v>
      </c>
      <c r="I30" s="6">
        <f>+Patterns!G22*$D$4</f>
        <v>0</v>
      </c>
      <c r="J30" s="6">
        <f>+Patterns!H22*$D$4</f>
        <v>0</v>
      </c>
      <c r="K30" s="6">
        <f>+Patterns!I22*$D$4</f>
        <v>0</v>
      </c>
      <c r="L30" s="6">
        <f>+Patterns!J22*$D$4</f>
        <v>0</v>
      </c>
      <c r="M30" s="6">
        <f>+Patterns!K22*$D$4</f>
        <v>0</v>
      </c>
      <c r="N30" s="6">
        <f>+Patterns!L22*$D$4</f>
        <v>0</v>
      </c>
      <c r="O30" s="6">
        <f>+Patterns!M22*$D$4</f>
        <v>0</v>
      </c>
      <c r="P30" s="6">
        <f>+Patterns!N22*$D$4</f>
        <v>0</v>
      </c>
      <c r="Q30" s="6">
        <f>+Patterns!O22*$D$4</f>
        <v>400</v>
      </c>
      <c r="R30" s="6">
        <f>+Patterns!P22*$D$4</f>
        <v>400</v>
      </c>
      <c r="S30" s="6">
        <f>+Patterns!Q22*$D$4</f>
        <v>400</v>
      </c>
      <c r="T30" s="6">
        <f>+Patterns!R22*$D$4</f>
        <v>400</v>
      </c>
      <c r="U30" s="6">
        <f>+Patterns!S22*$D$4</f>
        <v>400</v>
      </c>
      <c r="V30" s="6">
        <f>+Patterns!T22*$D$4</f>
        <v>400</v>
      </c>
      <c r="W30" s="6">
        <f>+Patterns!U22*$D$4</f>
        <v>400</v>
      </c>
      <c r="X30" s="6">
        <f>+Patterns!V22*$D$4</f>
        <v>400</v>
      </c>
      <c r="Y30" s="6">
        <f>+Patterns!W22*$D$4</f>
        <v>0</v>
      </c>
      <c r="Z30" s="6">
        <f>+Patterns!X22*$D$4</f>
        <v>0</v>
      </c>
      <c r="AA30" s="6">
        <f>+Patterns!Y22*$D$4</f>
        <v>0</v>
      </c>
      <c r="AB30" s="6">
        <f>+Patterns!Z22*$D$4</f>
        <v>0</v>
      </c>
      <c r="AC30" s="9">
        <f t="shared" si="0"/>
        <v>3200</v>
      </c>
    </row>
    <row r="31" spans="1:29">
      <c r="A31" s="7" t="s">
        <v>38</v>
      </c>
      <c r="B31" s="9">
        <f t="shared" si="2"/>
        <v>0</v>
      </c>
      <c r="C31" s="12">
        <f>+Arrivals!D26*A$4</f>
        <v>4000000</v>
      </c>
      <c r="D31" s="9">
        <f t="shared" si="1"/>
        <v>2000000.0214028277</v>
      </c>
      <c r="E31" s="6">
        <f>+Patterns!C23*$D$4</f>
        <v>0</v>
      </c>
      <c r="F31" s="6">
        <f>+Patterns!D23*$D$4</f>
        <v>0</v>
      </c>
      <c r="G31" s="6">
        <f>+Patterns!E23*$D$4</f>
        <v>0</v>
      </c>
      <c r="H31" s="6">
        <f>+Patterns!F23*$D$4</f>
        <v>0</v>
      </c>
      <c r="I31" s="6">
        <f>+Patterns!G23*$D$4</f>
        <v>0</v>
      </c>
      <c r="J31" s="6">
        <f>+Patterns!H23*$D$4</f>
        <v>0</v>
      </c>
      <c r="K31" s="6">
        <f>+Patterns!I23*$D$4</f>
        <v>0</v>
      </c>
      <c r="L31" s="6">
        <f>+Patterns!J23*$D$4</f>
        <v>0</v>
      </c>
      <c r="M31" s="6">
        <f>+Patterns!K23*$D$4</f>
        <v>0</v>
      </c>
      <c r="N31" s="6">
        <f>+Patterns!L23*$D$4</f>
        <v>0</v>
      </c>
      <c r="O31" s="6">
        <f>+Patterns!M23*$D$4</f>
        <v>0</v>
      </c>
      <c r="P31" s="6">
        <f>+Patterns!N23*$D$4</f>
        <v>0</v>
      </c>
      <c r="Q31" s="6">
        <f>+Patterns!O23*$D$4</f>
        <v>0</v>
      </c>
      <c r="R31" s="6">
        <f>+Patterns!P23*$D$4</f>
        <v>400</v>
      </c>
      <c r="S31" s="6">
        <f>+Patterns!Q23*$D$4</f>
        <v>400</v>
      </c>
      <c r="T31" s="6">
        <f>+Patterns!R23*$D$4</f>
        <v>400</v>
      </c>
      <c r="U31" s="6">
        <f>+Patterns!S23*$D$4</f>
        <v>400</v>
      </c>
      <c r="V31" s="6">
        <f>+Patterns!T23*$D$4</f>
        <v>400</v>
      </c>
      <c r="W31" s="6">
        <f>+Patterns!U23*$D$4</f>
        <v>400</v>
      </c>
      <c r="X31" s="6">
        <f>+Patterns!V23*$D$4</f>
        <v>400</v>
      </c>
      <c r="Y31" s="6">
        <f>+Patterns!W23*$D$4</f>
        <v>400</v>
      </c>
      <c r="Z31" s="6">
        <f>+Patterns!X23*$D$4</f>
        <v>0</v>
      </c>
      <c r="AA31" s="6">
        <f>+Patterns!Y23*$D$4</f>
        <v>0</v>
      </c>
      <c r="AB31" s="6">
        <f>+Patterns!Z23*$D$4</f>
        <v>0</v>
      </c>
      <c r="AC31" s="9">
        <f t="shared" si="0"/>
        <v>3200</v>
      </c>
    </row>
    <row r="32" spans="1:29">
      <c r="A32" s="7" t="s">
        <v>39</v>
      </c>
      <c r="B32" s="9">
        <f t="shared" si="2"/>
        <v>0</v>
      </c>
      <c r="C32" s="12">
        <f>+Arrivals!D27*A$4</f>
        <v>4800000</v>
      </c>
      <c r="D32" s="9">
        <f t="shared" si="1"/>
        <v>2000000.0214028277</v>
      </c>
      <c r="E32" s="6">
        <f>+Patterns!C24*$D$4</f>
        <v>0</v>
      </c>
      <c r="F32" s="6">
        <f>+Patterns!D24*$D$4</f>
        <v>0</v>
      </c>
      <c r="G32" s="6">
        <f>+Patterns!E24*$D$4</f>
        <v>0</v>
      </c>
      <c r="H32" s="6">
        <f>+Patterns!F24*$D$4</f>
        <v>0</v>
      </c>
      <c r="I32" s="6">
        <f>+Patterns!G24*$D$4</f>
        <v>0</v>
      </c>
      <c r="J32" s="6">
        <f>+Patterns!H24*$D$4</f>
        <v>0</v>
      </c>
      <c r="K32" s="6">
        <f>+Patterns!I24*$D$4</f>
        <v>0</v>
      </c>
      <c r="L32" s="6">
        <f>+Patterns!J24*$D$4</f>
        <v>0</v>
      </c>
      <c r="M32" s="6">
        <f>+Patterns!K24*$D$4</f>
        <v>0</v>
      </c>
      <c r="N32" s="6">
        <f>+Patterns!L24*$D$4</f>
        <v>0</v>
      </c>
      <c r="O32" s="6">
        <f>+Patterns!M24*$D$4</f>
        <v>0</v>
      </c>
      <c r="P32" s="6">
        <f>+Patterns!N24*$D$4</f>
        <v>0</v>
      </c>
      <c r="Q32" s="6">
        <f>+Patterns!O24*$D$4</f>
        <v>0</v>
      </c>
      <c r="R32" s="6">
        <f>+Patterns!P24*$D$4</f>
        <v>0</v>
      </c>
      <c r="S32" s="6">
        <f>+Patterns!Q24*$D$4</f>
        <v>400</v>
      </c>
      <c r="T32" s="6">
        <f>+Patterns!R24*$D$4</f>
        <v>400</v>
      </c>
      <c r="U32" s="6">
        <f>+Patterns!S24*$D$4</f>
        <v>400</v>
      </c>
      <c r="V32" s="6">
        <f>+Patterns!T24*$D$4</f>
        <v>400</v>
      </c>
      <c r="W32" s="6">
        <f>+Patterns!U24*$D$4</f>
        <v>400</v>
      </c>
      <c r="X32" s="6">
        <f>+Patterns!V24*$D$4</f>
        <v>400</v>
      </c>
      <c r="Y32" s="6">
        <f>+Patterns!W24*$D$4</f>
        <v>400</v>
      </c>
      <c r="Z32" s="6">
        <f>+Patterns!X24*$D$4</f>
        <v>400</v>
      </c>
      <c r="AA32" s="6">
        <f>+Patterns!Y24*$D$4</f>
        <v>0</v>
      </c>
      <c r="AB32" s="6">
        <f>+Patterns!Z24*$D$4</f>
        <v>0</v>
      </c>
      <c r="AC32" s="9">
        <f t="shared" si="0"/>
        <v>3200</v>
      </c>
    </row>
    <row r="33" spans="1:29">
      <c r="A33" s="7" t="s">
        <v>40</v>
      </c>
      <c r="B33" s="9">
        <f t="shared" si="2"/>
        <v>0</v>
      </c>
      <c r="C33" s="12">
        <f>+Arrivals!D28*A$4</f>
        <v>5500000</v>
      </c>
      <c r="D33" s="9">
        <f t="shared" si="1"/>
        <v>2000000.0214028277</v>
      </c>
      <c r="E33" s="6">
        <f>+Patterns!C25*$D$4</f>
        <v>0</v>
      </c>
      <c r="F33" s="6">
        <f>+Patterns!D25*$D$4</f>
        <v>0</v>
      </c>
      <c r="G33" s="6">
        <f>+Patterns!E25*$D$4</f>
        <v>0</v>
      </c>
      <c r="H33" s="6">
        <f>+Patterns!F25*$D$4</f>
        <v>0</v>
      </c>
      <c r="I33" s="6">
        <f>+Patterns!G25*$D$4</f>
        <v>0</v>
      </c>
      <c r="J33" s="6">
        <f>+Patterns!H25*$D$4</f>
        <v>0</v>
      </c>
      <c r="K33" s="6">
        <f>+Patterns!I25*$D$4</f>
        <v>0</v>
      </c>
      <c r="L33" s="6">
        <f>+Patterns!J25*$D$4</f>
        <v>0</v>
      </c>
      <c r="M33" s="6">
        <f>+Patterns!K25*$D$4</f>
        <v>0</v>
      </c>
      <c r="N33" s="6">
        <f>+Patterns!L25*$D$4</f>
        <v>0</v>
      </c>
      <c r="O33" s="6">
        <f>+Patterns!M25*$D$4</f>
        <v>0</v>
      </c>
      <c r="P33" s="6">
        <f>+Patterns!N25*$D$4</f>
        <v>0</v>
      </c>
      <c r="Q33" s="6">
        <f>+Patterns!O25*$D$4</f>
        <v>0</v>
      </c>
      <c r="R33" s="6">
        <f>+Patterns!P25*$D$4</f>
        <v>0</v>
      </c>
      <c r="S33" s="6">
        <f>+Patterns!Q25*$D$4</f>
        <v>0</v>
      </c>
      <c r="T33" s="6">
        <f>+Patterns!R25*$D$4</f>
        <v>400</v>
      </c>
      <c r="U33" s="6">
        <f>+Patterns!S25*$D$4</f>
        <v>400</v>
      </c>
      <c r="V33" s="6">
        <f>+Patterns!T25*$D$4</f>
        <v>400</v>
      </c>
      <c r="W33" s="6">
        <f>+Patterns!U25*$D$4</f>
        <v>400</v>
      </c>
      <c r="X33" s="6">
        <f>+Patterns!V25*$D$4</f>
        <v>400</v>
      </c>
      <c r="Y33" s="6">
        <f>+Patterns!W25*$D$4</f>
        <v>400</v>
      </c>
      <c r="Z33" s="6">
        <f>+Patterns!X25*$D$4</f>
        <v>400</v>
      </c>
      <c r="AA33" s="6">
        <f>+Patterns!Y25*$D$4</f>
        <v>400</v>
      </c>
      <c r="AB33" s="6">
        <f>+Patterns!Z25*$D$4</f>
        <v>0</v>
      </c>
      <c r="AC33" s="9">
        <f t="shared" si="0"/>
        <v>3200</v>
      </c>
    </row>
    <row r="34" spans="1:29">
      <c r="A34" s="7" t="s">
        <v>41</v>
      </c>
      <c r="B34" s="9">
        <f t="shared" si="2"/>
        <v>999999.9999999993</v>
      </c>
      <c r="C34" s="12">
        <f>+Arrivals!D29*A$4</f>
        <v>6200000</v>
      </c>
      <c r="D34" s="9">
        <f t="shared" si="1"/>
        <v>3000000.021402827</v>
      </c>
      <c r="E34" s="6">
        <f>+Patterns!C26*$D$4</f>
        <v>0</v>
      </c>
      <c r="F34" s="6">
        <f>+Patterns!D26*$D$4</f>
        <v>0</v>
      </c>
      <c r="G34" s="6">
        <f>+Patterns!E26*$D$4</f>
        <v>0</v>
      </c>
      <c r="H34" s="6">
        <f>+Patterns!F26*$D$4</f>
        <v>0</v>
      </c>
      <c r="I34" s="6">
        <f>+Patterns!G26*$D$4</f>
        <v>0</v>
      </c>
      <c r="J34" s="6">
        <f>+Patterns!H26*$D$4</f>
        <v>0</v>
      </c>
      <c r="K34" s="6">
        <f>+Patterns!I26*$D$4</f>
        <v>0</v>
      </c>
      <c r="L34" s="6">
        <f>+Patterns!J26*$D$4</f>
        <v>0</v>
      </c>
      <c r="M34" s="6">
        <f>+Patterns!K26*$D$4</f>
        <v>0</v>
      </c>
      <c r="N34" s="6">
        <f>+Patterns!L26*$D$4</f>
        <v>0</v>
      </c>
      <c r="O34" s="6">
        <f>+Patterns!M26*$D$4</f>
        <v>0</v>
      </c>
      <c r="P34" s="6">
        <f>+Patterns!N26*$D$4</f>
        <v>0</v>
      </c>
      <c r="Q34" s="6">
        <f>+Patterns!O26*$D$4</f>
        <v>0</v>
      </c>
      <c r="R34" s="6">
        <f>+Patterns!P26*$D$4</f>
        <v>0</v>
      </c>
      <c r="S34" s="6">
        <f>+Patterns!Q26*$D$4</f>
        <v>0</v>
      </c>
      <c r="T34" s="6">
        <f>+Patterns!R26*$D$4</f>
        <v>0</v>
      </c>
      <c r="U34" s="6">
        <f>+Patterns!S26*$D$4</f>
        <v>400</v>
      </c>
      <c r="V34" s="6">
        <f>+Patterns!T26*$D$4</f>
        <v>400</v>
      </c>
      <c r="W34" s="6">
        <f>+Patterns!U26*$D$4</f>
        <v>400</v>
      </c>
      <c r="X34" s="6">
        <f>+Patterns!V26*$D$4</f>
        <v>400</v>
      </c>
      <c r="Y34" s="6">
        <f>+Patterns!W26*$D$4</f>
        <v>400</v>
      </c>
      <c r="Z34" s="6">
        <f>+Patterns!X26*$D$4</f>
        <v>400</v>
      </c>
      <c r="AA34" s="6">
        <f>+Patterns!Y26*$D$4</f>
        <v>400</v>
      </c>
      <c r="AB34" s="6">
        <f>+Patterns!Z26*$D$4</f>
        <v>400</v>
      </c>
      <c r="AC34" s="9">
        <f t="shared" si="0"/>
        <v>3200</v>
      </c>
    </row>
    <row r="35" spans="1:29">
      <c r="A35" s="7" t="s">
        <v>97</v>
      </c>
      <c r="B35" s="9">
        <f>SUM(B11:B34)</f>
        <v>10000000.021402819</v>
      </c>
      <c r="C35" s="12">
        <f>+$A$4</f>
        <v>10000000</v>
      </c>
      <c r="D35" s="9">
        <f>+D17</f>
        <v>10000000.021402823</v>
      </c>
      <c r="E35">
        <f>SUM(E11:E34)</f>
        <v>3200</v>
      </c>
      <c r="F35">
        <f t="shared" ref="F35:AB35" si="3">SUM(F11:F34)</f>
        <v>3200</v>
      </c>
      <c r="G35">
        <f t="shared" si="3"/>
        <v>3200</v>
      </c>
      <c r="H35">
        <f t="shared" si="3"/>
        <v>3200</v>
      </c>
      <c r="I35">
        <f t="shared" si="3"/>
        <v>3200</v>
      </c>
      <c r="J35">
        <f t="shared" si="3"/>
        <v>3200</v>
      </c>
      <c r="K35">
        <f t="shared" si="3"/>
        <v>3200</v>
      </c>
      <c r="L35">
        <f t="shared" si="3"/>
        <v>3200</v>
      </c>
      <c r="M35">
        <f t="shared" si="3"/>
        <v>3200</v>
      </c>
      <c r="N35">
        <f t="shared" si="3"/>
        <v>3200</v>
      </c>
      <c r="O35">
        <f t="shared" si="3"/>
        <v>3200</v>
      </c>
      <c r="P35">
        <f t="shared" si="3"/>
        <v>3200</v>
      </c>
      <c r="Q35">
        <f t="shared" si="3"/>
        <v>3200</v>
      </c>
      <c r="R35">
        <f t="shared" si="3"/>
        <v>3200</v>
      </c>
      <c r="S35">
        <f t="shared" si="3"/>
        <v>3200</v>
      </c>
      <c r="T35">
        <f t="shared" si="3"/>
        <v>3200</v>
      </c>
      <c r="U35">
        <f t="shared" si="3"/>
        <v>3200</v>
      </c>
      <c r="V35">
        <f t="shared" si="3"/>
        <v>3200</v>
      </c>
      <c r="W35">
        <f t="shared" si="3"/>
        <v>3200</v>
      </c>
      <c r="X35">
        <f t="shared" si="3"/>
        <v>3200</v>
      </c>
      <c r="Y35">
        <f t="shared" si="3"/>
        <v>3200</v>
      </c>
      <c r="Z35">
        <f t="shared" si="3"/>
        <v>3200</v>
      </c>
      <c r="AA35">
        <f t="shared" si="3"/>
        <v>3200</v>
      </c>
      <c r="AB35">
        <f t="shared" si="3"/>
        <v>3200</v>
      </c>
      <c r="AC35" s="9">
        <f t="shared" si="0"/>
        <v>76800</v>
      </c>
    </row>
  </sheetData>
  <hyperlinks>
    <hyperlink ref="A6" r:id="rId1" display="+@sumproduct(e6:ab6,e8:ab8)"/>
  </hyperlinks>
  <printOptions headings="1" gridLines="1"/>
  <pageMargins left="0.5" right="0.5" top="0.75" bottom="0.75" header="0.5" footer="0.5"/>
  <pageSetup orientation="landscape" blackAndWhite="1" horizontalDpi="200" verticalDpi="2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0">
    <pageSetUpPr autoPageBreaks="0"/>
  </sheetPr>
  <dimension ref="A1:CB77"/>
  <sheetViews>
    <sheetView zoomScale="50" zoomScaleNormal="50" workbookViewId="0">
      <pane xSplit="2" topLeftCell="C1" activePane="topRight" state="frozen"/>
      <selection activeCell="A7" sqref="A7"/>
      <selection pane="topRight" activeCell="B77" sqref="B77"/>
    </sheetView>
  </sheetViews>
  <sheetFormatPr defaultRowHeight="12.75"/>
  <cols>
    <col min="1" max="1" width="12.42578125" customWidth="1"/>
    <col min="2" max="2" width="12.7109375" customWidth="1"/>
    <col min="3" max="3" width="11.140625" customWidth="1"/>
    <col min="4" max="4" width="11.7109375" style="31" customWidth="1"/>
    <col min="5" max="5" width="5.5703125" customWidth="1"/>
    <col min="6" max="6" width="5.7109375" customWidth="1"/>
    <col min="7" max="7" width="6.140625" customWidth="1"/>
    <col min="8" max="8" width="5.42578125" customWidth="1"/>
    <col min="9" max="9" width="5.7109375" customWidth="1"/>
    <col min="10" max="10" width="6" customWidth="1"/>
    <col min="11" max="11" width="5.7109375" customWidth="1"/>
    <col min="12" max="12" width="5.85546875" customWidth="1"/>
    <col min="13" max="13" width="6.42578125" customWidth="1"/>
    <col min="14" max="15" width="5.7109375" customWidth="1"/>
    <col min="16" max="16" width="5.42578125" customWidth="1"/>
    <col min="17" max="17" width="6.28515625" customWidth="1"/>
    <col min="18" max="18" width="6" customWidth="1"/>
    <col min="19" max="19" width="5.5703125" customWidth="1"/>
    <col min="20" max="21" width="6" customWidth="1"/>
    <col min="22" max="22" width="5.7109375" customWidth="1"/>
    <col min="23" max="23" width="5.42578125" customWidth="1"/>
    <col min="24" max="24" width="6.28515625" customWidth="1"/>
    <col min="25" max="25" width="5.7109375" customWidth="1"/>
    <col min="26" max="26" width="6" customWidth="1"/>
    <col min="27" max="27" width="5.85546875" customWidth="1"/>
    <col min="28" max="28" width="6.28515625" style="31" customWidth="1"/>
    <col min="29" max="29" width="7.140625" customWidth="1"/>
    <col min="30" max="30" width="11.140625" customWidth="1"/>
    <col min="31" max="31" width="5.5703125" customWidth="1"/>
    <col min="32" max="33" width="5.140625" customWidth="1"/>
    <col min="34" max="34" width="5.5703125" customWidth="1"/>
    <col min="35" max="35" width="5.140625" customWidth="1"/>
    <col min="36" max="36" width="5.5703125" customWidth="1"/>
    <col min="37" max="37" width="5.140625" customWidth="1"/>
    <col min="38" max="38" width="6" customWidth="1"/>
    <col min="39" max="39" width="5.5703125" customWidth="1"/>
    <col min="40" max="40" width="5.7109375" customWidth="1"/>
    <col min="41" max="42" width="5.5703125" customWidth="1"/>
    <col min="43" max="43" width="6.28515625" customWidth="1"/>
    <col min="44" max="44" width="6" customWidth="1"/>
    <col min="45" max="46" width="5.140625" customWidth="1"/>
    <col min="47" max="47" width="5.7109375" customWidth="1"/>
    <col min="48" max="48" width="5.140625" customWidth="1"/>
    <col min="49" max="49" width="6" customWidth="1"/>
    <col min="50" max="50" width="5.28515625" customWidth="1"/>
    <col min="51" max="51" width="5.5703125" customWidth="1"/>
    <col min="52" max="52" width="5.140625" style="31" customWidth="1"/>
    <col min="53" max="53" width="6" customWidth="1"/>
    <col min="54" max="54" width="5.5703125" customWidth="1"/>
    <col min="55" max="55" width="5.7109375" customWidth="1"/>
    <col min="56" max="56" width="5.140625" customWidth="1"/>
    <col min="57" max="58" width="5.28515625" customWidth="1"/>
    <col min="59" max="59" width="5.5703125" customWidth="1"/>
    <col min="60" max="66" width="5.7109375" customWidth="1"/>
    <col min="67" max="67" width="6" customWidth="1"/>
    <col min="68" max="68" width="5.5703125" customWidth="1"/>
    <col min="69" max="69" width="5.7109375" customWidth="1"/>
    <col min="70" max="70" width="5.140625" customWidth="1"/>
    <col min="71" max="71" width="5.7109375" customWidth="1"/>
    <col min="72" max="72" width="5.5703125" customWidth="1"/>
    <col min="73" max="73" width="4.85546875" customWidth="1"/>
    <col min="74" max="74" width="5.140625" customWidth="1"/>
    <col min="75" max="75" width="5.5703125" customWidth="1"/>
    <col min="76" max="76" width="4.85546875" style="31" customWidth="1"/>
    <col min="79" max="79" width="8.85546875" style="31"/>
  </cols>
  <sheetData>
    <row r="1" spans="1:80">
      <c r="A1" s="6">
        <f>MAX($B$9)</f>
        <v>2000000</v>
      </c>
      <c r="B1">
        <f>COUNT($E$6:$AB$33)</f>
        <v>456</v>
      </c>
      <c r="C1">
        <f>{100,100,0.000001,0.05,TRUE,FALSE,FALSE,1,1,1,0.0001,TRUE}</f>
        <v>100</v>
      </c>
      <c r="F1" s="27" t="s">
        <v>316</v>
      </c>
    </row>
    <row r="2" spans="1:80">
      <c r="F2" s="27" t="s">
        <v>317</v>
      </c>
    </row>
    <row r="3" spans="1:80">
      <c r="A3" s="6" t="s">
        <v>318</v>
      </c>
      <c r="B3" s="13" t="s">
        <v>326</v>
      </c>
      <c r="C3" s="13" t="s">
        <v>68</v>
      </c>
      <c r="D3" s="33" t="s">
        <v>328</v>
      </c>
    </row>
    <row r="4" spans="1:80">
      <c r="A4" s="9">
        <v>10000000</v>
      </c>
      <c r="B4" s="10">
        <v>0.2</v>
      </c>
      <c r="C4" s="30">
        <v>40</v>
      </c>
      <c r="D4" s="36">
        <f>+$C$4/$B$4</f>
        <v>200</v>
      </c>
      <c r="E4" s="29"/>
      <c r="F4" s="10"/>
      <c r="AC4" s="29"/>
      <c r="BA4" s="29"/>
    </row>
    <row r="5" spans="1:80" s="2" customFormat="1">
      <c r="A5" s="6" t="s">
        <v>319</v>
      </c>
      <c r="B5" s="13" t="s">
        <v>327</v>
      </c>
      <c r="C5" s="8" t="s">
        <v>106</v>
      </c>
      <c r="D5" s="33" t="s">
        <v>329</v>
      </c>
      <c r="E5" s="8"/>
      <c r="F5" s="14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32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32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32"/>
      <c r="BY5" s="6"/>
      <c r="BZ5"/>
      <c r="CA5" s="31"/>
    </row>
    <row r="6" spans="1:80">
      <c r="A6" s="9">
        <v>10000000</v>
      </c>
      <c r="B6" s="10">
        <v>0.1</v>
      </c>
      <c r="C6" s="24" t="s">
        <v>108</v>
      </c>
      <c r="D6" s="36">
        <f>+$C$4/$B$6</f>
        <v>400</v>
      </c>
      <c r="W6" s="26"/>
      <c r="BY6" s="8"/>
      <c r="BZ6" s="8"/>
      <c r="CA6" s="32"/>
      <c r="CB6" s="46"/>
    </row>
    <row r="7" spans="1:80">
      <c r="A7" s="8" t="s">
        <v>104</v>
      </c>
      <c r="B7" s="19"/>
      <c r="C7" s="35" t="s">
        <v>330</v>
      </c>
      <c r="D7" s="32"/>
      <c r="W7" s="26"/>
    </row>
    <row r="8" spans="1:80">
      <c r="A8" s="19">
        <f>+B12+B48</f>
        <v>2999999.9990311274</v>
      </c>
      <c r="B8" s="35" t="s">
        <v>331</v>
      </c>
      <c r="C8" s="54">
        <v>42</v>
      </c>
      <c r="D8" s="32" t="s">
        <v>2</v>
      </c>
      <c r="E8" s="28" t="s">
        <v>332</v>
      </c>
      <c r="W8" s="26"/>
      <c r="AC8" s="28"/>
    </row>
    <row r="9" spans="1:80" s="2" customFormat="1">
      <c r="A9" s="41"/>
      <c r="B9" s="42">
        <f>+A4*B4</f>
        <v>2000000</v>
      </c>
      <c r="C9" s="24"/>
      <c r="D9" s="32" t="s">
        <v>78</v>
      </c>
      <c r="E9" s="2" t="s">
        <v>69</v>
      </c>
      <c r="F9" s="2" t="s">
        <v>70</v>
      </c>
      <c r="G9" s="2" t="s">
        <v>71</v>
      </c>
      <c r="H9" s="2" t="s">
        <v>72</v>
      </c>
      <c r="I9" s="2" t="s">
        <v>73</v>
      </c>
      <c r="J9" s="2" t="s">
        <v>74</v>
      </c>
      <c r="K9" s="2" t="s">
        <v>75</v>
      </c>
      <c r="L9" s="2" t="s">
        <v>76</v>
      </c>
      <c r="M9" s="2" t="s">
        <v>81</v>
      </c>
      <c r="N9" s="2" t="s">
        <v>82</v>
      </c>
      <c r="O9" s="2" t="s">
        <v>83</v>
      </c>
      <c r="P9" s="2" t="s">
        <v>84</v>
      </c>
      <c r="Q9" s="2" t="s">
        <v>85</v>
      </c>
      <c r="R9" s="2" t="s">
        <v>86</v>
      </c>
      <c r="S9" s="2" t="s">
        <v>87</v>
      </c>
      <c r="T9" s="2" t="s">
        <v>88</v>
      </c>
      <c r="U9" s="2" t="s">
        <v>89</v>
      </c>
      <c r="V9" s="2" t="s">
        <v>90</v>
      </c>
      <c r="W9" s="43" t="s">
        <v>91</v>
      </c>
      <c r="X9" s="2" t="s">
        <v>92</v>
      </c>
      <c r="Y9" s="2" t="s">
        <v>93</v>
      </c>
      <c r="Z9" s="2" t="s">
        <v>94</v>
      </c>
      <c r="AA9" s="2" t="s">
        <v>95</v>
      </c>
      <c r="AB9" s="44" t="s">
        <v>96</v>
      </c>
      <c r="AC9" s="2" t="s">
        <v>99</v>
      </c>
      <c r="AD9" s="8" t="s">
        <v>105</v>
      </c>
      <c r="AZ9" s="44"/>
      <c r="BX9" s="44"/>
      <c r="CA9" s="44"/>
    </row>
    <row r="10" spans="1:80">
      <c r="A10" s="22"/>
      <c r="B10" s="19"/>
      <c r="C10" s="24"/>
      <c r="D10" s="32" t="s">
        <v>77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4750.0000000094551</v>
      </c>
      <c r="T10">
        <v>0</v>
      </c>
      <c r="U10">
        <v>1499.9999999749525</v>
      </c>
      <c r="V10">
        <v>0</v>
      </c>
      <c r="W10" s="26">
        <v>0</v>
      </c>
      <c r="X10">
        <v>0</v>
      </c>
      <c r="Y10">
        <v>0</v>
      </c>
      <c r="Z10">
        <v>0</v>
      </c>
      <c r="AA10">
        <v>0</v>
      </c>
      <c r="AB10" s="31">
        <v>0</v>
      </c>
      <c r="AC10" s="9">
        <f>SUM(E10:AB10)</f>
        <v>6249.9999999844076</v>
      </c>
      <c r="AD10" s="19">
        <f>+AC10*8*$C$4</f>
        <v>1999999.9999950104</v>
      </c>
      <c r="BQ10" s="26"/>
      <c r="BY10" s="26"/>
      <c r="BZ10" s="26"/>
      <c r="CA10" s="45"/>
    </row>
    <row r="11" spans="1:80">
      <c r="A11" s="20"/>
      <c r="B11" s="6" t="s">
        <v>320</v>
      </c>
      <c r="D11" s="32"/>
    </row>
    <row r="12" spans="1:80">
      <c r="A12" s="21"/>
      <c r="B12" s="19">
        <f>SUMPRODUCT(E12:AB12,E10:AB10)</f>
        <v>1999999.9999950104</v>
      </c>
      <c r="D12" s="39" t="s">
        <v>79</v>
      </c>
      <c r="E12">
        <f>+$C$4*8</f>
        <v>320</v>
      </c>
      <c r="F12">
        <f t="shared" ref="F12:AB12" si="0">+$C$4*8</f>
        <v>320</v>
      </c>
      <c r="G12">
        <f t="shared" si="0"/>
        <v>320</v>
      </c>
      <c r="H12">
        <f t="shared" si="0"/>
        <v>320</v>
      </c>
      <c r="I12">
        <f t="shared" si="0"/>
        <v>320</v>
      </c>
      <c r="J12">
        <f t="shared" si="0"/>
        <v>320</v>
      </c>
      <c r="K12">
        <f t="shared" si="0"/>
        <v>320</v>
      </c>
      <c r="L12">
        <f t="shared" si="0"/>
        <v>320</v>
      </c>
      <c r="M12">
        <f t="shared" si="0"/>
        <v>320</v>
      </c>
      <c r="N12">
        <f t="shared" si="0"/>
        <v>320</v>
      </c>
      <c r="O12">
        <f t="shared" si="0"/>
        <v>320</v>
      </c>
      <c r="P12">
        <f t="shared" si="0"/>
        <v>320</v>
      </c>
      <c r="Q12">
        <f t="shared" si="0"/>
        <v>320</v>
      </c>
      <c r="R12">
        <f t="shared" si="0"/>
        <v>320</v>
      </c>
      <c r="S12">
        <f t="shared" si="0"/>
        <v>320</v>
      </c>
      <c r="T12">
        <f t="shared" si="0"/>
        <v>320</v>
      </c>
      <c r="U12">
        <f t="shared" si="0"/>
        <v>320</v>
      </c>
      <c r="V12">
        <f t="shared" si="0"/>
        <v>320</v>
      </c>
      <c r="W12">
        <f t="shared" si="0"/>
        <v>320</v>
      </c>
      <c r="X12">
        <f t="shared" si="0"/>
        <v>320</v>
      </c>
      <c r="Y12">
        <f t="shared" si="0"/>
        <v>320</v>
      </c>
      <c r="Z12">
        <f t="shared" si="0"/>
        <v>320</v>
      </c>
      <c r="AA12">
        <f t="shared" si="0"/>
        <v>320</v>
      </c>
      <c r="AB12" s="31">
        <f t="shared" si="0"/>
        <v>320</v>
      </c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</row>
    <row r="13" spans="1:80">
      <c r="A13" s="21"/>
      <c r="D13" s="39"/>
    </row>
    <row r="14" spans="1:80">
      <c r="A14" s="8"/>
      <c r="B14" s="8"/>
      <c r="C14" s="8"/>
      <c r="D14" s="32"/>
    </row>
    <row r="15" spans="1:80">
      <c r="B15" s="8" t="s">
        <v>175</v>
      </c>
      <c r="C15" s="6" t="s">
        <v>103</v>
      </c>
      <c r="D15" s="33" t="s">
        <v>103</v>
      </c>
    </row>
    <row r="16" spans="1:80">
      <c r="A16" s="11" t="s">
        <v>0</v>
      </c>
      <c r="B16" s="8" t="s">
        <v>176</v>
      </c>
      <c r="C16" s="8" t="s">
        <v>109</v>
      </c>
      <c r="D16" s="32" t="s">
        <v>110</v>
      </c>
    </row>
    <row r="17" spans="1:79">
      <c r="A17" s="7" t="s">
        <v>18</v>
      </c>
      <c r="B17" s="9">
        <f>SUMPRODUCT(E17:AB17,E$10:AB$10)</f>
        <v>0</v>
      </c>
      <c r="C17" s="12">
        <f>+Arrivals!C6*A$4</f>
        <v>50000</v>
      </c>
      <c r="D17" s="9">
        <f>+B17</f>
        <v>0</v>
      </c>
      <c r="E17" s="6">
        <f>+Patterns!C3*$D$4</f>
        <v>200</v>
      </c>
      <c r="F17" s="6">
        <f>+Patterns!D3*$D$4</f>
        <v>0</v>
      </c>
      <c r="G17" s="6">
        <f>+Patterns!E3*$D$4</f>
        <v>0</v>
      </c>
      <c r="H17" s="6">
        <f>+Patterns!F3*$D$4</f>
        <v>0</v>
      </c>
      <c r="I17" s="6">
        <f>+Patterns!G3*$D$4</f>
        <v>0</v>
      </c>
      <c r="J17" s="6">
        <f>+Patterns!H3*$D$4</f>
        <v>0</v>
      </c>
      <c r="K17" s="6">
        <f>+Patterns!I3*$D$4</f>
        <v>0</v>
      </c>
      <c r="L17" s="6">
        <f>+Patterns!J3*$D$4</f>
        <v>0</v>
      </c>
      <c r="M17" s="6">
        <f>+Patterns!K3*$D$4</f>
        <v>0</v>
      </c>
      <c r="N17" s="6">
        <f>+Patterns!L3*$D$4</f>
        <v>0</v>
      </c>
      <c r="O17" s="6">
        <f>+Patterns!M3*$D$4</f>
        <v>0</v>
      </c>
      <c r="P17" s="6">
        <f>+Patterns!N3*$D$4</f>
        <v>0</v>
      </c>
      <c r="Q17" s="6">
        <f>+Patterns!O3*$D$4</f>
        <v>0</v>
      </c>
      <c r="R17" s="6">
        <f>+Patterns!P3*$D$4</f>
        <v>0</v>
      </c>
      <c r="S17" s="6">
        <f>+Patterns!Q3*$D$4</f>
        <v>0</v>
      </c>
      <c r="T17" s="6">
        <f>+Patterns!R3*$D$4</f>
        <v>0</v>
      </c>
      <c r="U17" s="6">
        <f>+Patterns!S3*$D$4</f>
        <v>0</v>
      </c>
      <c r="V17" s="6">
        <f>+Patterns!T3*$D$4</f>
        <v>200</v>
      </c>
      <c r="W17" s="6">
        <f>+Patterns!U3*$D$4</f>
        <v>200</v>
      </c>
      <c r="X17" s="6">
        <f>+Patterns!V3*$D$4</f>
        <v>200</v>
      </c>
      <c r="Y17" s="6">
        <f>+Patterns!W3*$D$4</f>
        <v>200</v>
      </c>
      <c r="Z17" s="6">
        <f>+Patterns!X3*$D$4</f>
        <v>200</v>
      </c>
      <c r="AA17" s="6">
        <f>+Patterns!Y3*$D$4</f>
        <v>200</v>
      </c>
      <c r="AB17" s="33">
        <f>+Patterns!Z3*$D$4</f>
        <v>200</v>
      </c>
      <c r="BY17" s="26"/>
      <c r="BZ17" s="26"/>
      <c r="CA17" s="45"/>
    </row>
    <row r="18" spans="1:79">
      <c r="A18" s="7" t="s">
        <v>19</v>
      </c>
      <c r="B18" s="9">
        <f t="shared" ref="B18:B40" si="1">SUMPRODUCT(E18:AB18,E$10:AB$10)</f>
        <v>0</v>
      </c>
      <c r="C18" s="12">
        <f>+Arrivals!C7*A$4</f>
        <v>100000</v>
      </c>
      <c r="D18" s="9">
        <f>+B18+D17</f>
        <v>0</v>
      </c>
      <c r="E18" s="6">
        <f>+Patterns!C4*$D$4</f>
        <v>200</v>
      </c>
      <c r="F18" s="6">
        <f>+Patterns!D4*$D$4</f>
        <v>200</v>
      </c>
      <c r="G18" s="6">
        <f>+Patterns!E4*$D$4</f>
        <v>0</v>
      </c>
      <c r="H18" s="6">
        <f>+Patterns!F4*$D$4</f>
        <v>0</v>
      </c>
      <c r="I18" s="6">
        <f>+Patterns!G4*$D$4</f>
        <v>0</v>
      </c>
      <c r="J18" s="6">
        <f>+Patterns!H4*$D$4</f>
        <v>0</v>
      </c>
      <c r="K18" s="6">
        <f>+Patterns!I4*$D$4</f>
        <v>0</v>
      </c>
      <c r="L18" s="6">
        <f>+Patterns!J4*$D$4</f>
        <v>0</v>
      </c>
      <c r="M18" s="6">
        <f>+Patterns!K4*$D$4</f>
        <v>0</v>
      </c>
      <c r="N18" s="6">
        <f>+Patterns!L4*$D$4</f>
        <v>0</v>
      </c>
      <c r="O18" s="6">
        <f>+Patterns!M4*$D$4</f>
        <v>0</v>
      </c>
      <c r="P18" s="6">
        <f>+Patterns!N4*$D$4</f>
        <v>0</v>
      </c>
      <c r="Q18" s="6">
        <f>+Patterns!O4*$D$4</f>
        <v>0</v>
      </c>
      <c r="R18" s="6">
        <f>+Patterns!P4*$D$4</f>
        <v>0</v>
      </c>
      <c r="S18" s="6">
        <f>+Patterns!Q4*$D$4</f>
        <v>0</v>
      </c>
      <c r="T18" s="6">
        <f>+Patterns!R4*$D$4</f>
        <v>0</v>
      </c>
      <c r="U18" s="6">
        <f>+Patterns!S4*$D$4</f>
        <v>0</v>
      </c>
      <c r="V18" s="6">
        <f>+Patterns!T4*$D$4</f>
        <v>0</v>
      </c>
      <c r="W18" s="6">
        <f>+Patterns!U4*$D$4</f>
        <v>200</v>
      </c>
      <c r="X18" s="6">
        <f>+Patterns!V4*$D$4</f>
        <v>200</v>
      </c>
      <c r="Y18" s="6">
        <f>+Patterns!W4*$D$4</f>
        <v>200</v>
      </c>
      <c r="Z18" s="6">
        <f>+Patterns!X4*$D$4</f>
        <v>200</v>
      </c>
      <c r="AA18" s="6">
        <f>+Patterns!Y4*$D$4</f>
        <v>200</v>
      </c>
      <c r="AB18" s="33">
        <f>+Patterns!Z4*$D$4</f>
        <v>200</v>
      </c>
      <c r="BY18" s="26"/>
      <c r="BZ18" s="26"/>
      <c r="CA18" s="45"/>
    </row>
    <row r="19" spans="1:79">
      <c r="A19" s="7" t="s">
        <v>20</v>
      </c>
      <c r="B19" s="9">
        <f t="shared" si="1"/>
        <v>0</v>
      </c>
      <c r="C19" s="12">
        <f>+Arrivals!C8*A$4</f>
        <v>150000</v>
      </c>
      <c r="D19" s="9">
        <f t="shared" ref="D19:D40" si="2">+B19+D18</f>
        <v>0</v>
      </c>
      <c r="E19" s="6">
        <f>+Patterns!C5*$D$4</f>
        <v>200</v>
      </c>
      <c r="F19" s="6">
        <f>+Patterns!D5*$D$4</f>
        <v>200</v>
      </c>
      <c r="G19" s="6">
        <f>+Patterns!E5*$D$4</f>
        <v>200</v>
      </c>
      <c r="H19" s="6">
        <f>+Patterns!F5*$D$4</f>
        <v>0</v>
      </c>
      <c r="I19" s="6">
        <f>+Patterns!G5*$D$4</f>
        <v>0</v>
      </c>
      <c r="J19" s="6">
        <f>+Patterns!H5*$D$4</f>
        <v>0</v>
      </c>
      <c r="K19" s="6">
        <f>+Patterns!I5*$D$4</f>
        <v>0</v>
      </c>
      <c r="L19" s="6">
        <f>+Patterns!J5*$D$4</f>
        <v>0</v>
      </c>
      <c r="M19" s="6">
        <f>+Patterns!K5*$D$4</f>
        <v>0</v>
      </c>
      <c r="N19" s="6">
        <f>+Patterns!L5*$D$4</f>
        <v>0</v>
      </c>
      <c r="O19" s="6">
        <f>+Patterns!M5*$D$4</f>
        <v>0</v>
      </c>
      <c r="P19" s="6">
        <f>+Patterns!N5*$D$4</f>
        <v>0</v>
      </c>
      <c r="Q19" s="6">
        <f>+Patterns!O5*$D$4</f>
        <v>0</v>
      </c>
      <c r="R19" s="6">
        <f>+Patterns!P5*$D$4</f>
        <v>0</v>
      </c>
      <c r="S19" s="6">
        <f>+Patterns!Q5*$D$4</f>
        <v>0</v>
      </c>
      <c r="T19" s="6">
        <f>+Patterns!R5*$D$4</f>
        <v>0</v>
      </c>
      <c r="U19" s="6">
        <f>+Patterns!S5*$D$4</f>
        <v>0</v>
      </c>
      <c r="V19" s="6">
        <f>+Patterns!T5*$D$4</f>
        <v>0</v>
      </c>
      <c r="W19" s="6">
        <f>+Patterns!U5*$D$4</f>
        <v>0</v>
      </c>
      <c r="X19" s="6">
        <f>+Patterns!V5*$D$4</f>
        <v>200</v>
      </c>
      <c r="Y19" s="6">
        <f>+Patterns!W5*$D$4</f>
        <v>200</v>
      </c>
      <c r="Z19" s="6">
        <f>+Patterns!X5*$D$4</f>
        <v>200</v>
      </c>
      <c r="AA19" s="6">
        <f>+Patterns!Y5*$D$4</f>
        <v>200</v>
      </c>
      <c r="AB19" s="33">
        <f>+Patterns!Z5*$D$4</f>
        <v>200</v>
      </c>
      <c r="BY19" s="26"/>
      <c r="BZ19" s="26"/>
      <c r="CA19" s="45"/>
    </row>
    <row r="20" spans="1:79">
      <c r="A20" s="7" t="s">
        <v>21</v>
      </c>
      <c r="B20" s="9">
        <f t="shared" si="1"/>
        <v>0</v>
      </c>
      <c r="C20" s="12">
        <f>+Arrivals!C9*A$4</f>
        <v>200000</v>
      </c>
      <c r="D20" s="9">
        <f t="shared" si="2"/>
        <v>0</v>
      </c>
      <c r="E20" s="6">
        <f>+Patterns!C6*$D$4</f>
        <v>200</v>
      </c>
      <c r="F20" s="6">
        <f>+Patterns!D6*$D$4</f>
        <v>200</v>
      </c>
      <c r="G20" s="6">
        <f>+Patterns!E6*$D$4</f>
        <v>200</v>
      </c>
      <c r="H20" s="6">
        <f>+Patterns!F6*$D$4</f>
        <v>200</v>
      </c>
      <c r="I20" s="6">
        <f>+Patterns!G6*$D$4</f>
        <v>0</v>
      </c>
      <c r="J20" s="6">
        <f>+Patterns!H6*$D$4</f>
        <v>0</v>
      </c>
      <c r="K20" s="6">
        <f>+Patterns!I6*$D$4</f>
        <v>0</v>
      </c>
      <c r="L20" s="6">
        <f>+Patterns!J6*$D$4</f>
        <v>0</v>
      </c>
      <c r="M20" s="6">
        <f>+Patterns!K6*$D$4</f>
        <v>0</v>
      </c>
      <c r="N20" s="6">
        <f>+Patterns!L6*$D$4</f>
        <v>0</v>
      </c>
      <c r="O20" s="6">
        <f>+Patterns!M6*$D$4</f>
        <v>0</v>
      </c>
      <c r="P20" s="6">
        <f>+Patterns!N6*$D$4</f>
        <v>0</v>
      </c>
      <c r="Q20" s="6">
        <f>+Patterns!O6*$D$4</f>
        <v>0</v>
      </c>
      <c r="R20" s="6">
        <f>+Patterns!P6*$D$4</f>
        <v>0</v>
      </c>
      <c r="S20" s="6">
        <f>+Patterns!Q6*$D$4</f>
        <v>0</v>
      </c>
      <c r="T20" s="6">
        <f>+Patterns!R6*$D$4</f>
        <v>0</v>
      </c>
      <c r="U20" s="6">
        <f>+Patterns!S6*$D$4</f>
        <v>0</v>
      </c>
      <c r="V20" s="6">
        <f>+Patterns!T6*$D$4</f>
        <v>0</v>
      </c>
      <c r="W20" s="6">
        <f>+Patterns!U6*$D$4</f>
        <v>0</v>
      </c>
      <c r="X20" s="6">
        <f>+Patterns!V6*$D$4</f>
        <v>0</v>
      </c>
      <c r="Y20" s="6">
        <f>+Patterns!W6*$D$4</f>
        <v>200</v>
      </c>
      <c r="Z20" s="6">
        <f>+Patterns!X6*$D$4</f>
        <v>200</v>
      </c>
      <c r="AA20" s="6">
        <f>+Patterns!Y6*$D$4</f>
        <v>200</v>
      </c>
      <c r="AB20" s="33">
        <f>+Patterns!Z6*$D$4</f>
        <v>200</v>
      </c>
      <c r="BY20" s="26"/>
      <c r="BZ20" s="26"/>
      <c r="CA20" s="45"/>
    </row>
    <row r="21" spans="1:79">
      <c r="A21" s="7" t="s">
        <v>22</v>
      </c>
      <c r="B21" s="9">
        <f t="shared" si="1"/>
        <v>0</v>
      </c>
      <c r="C21" s="12">
        <f>+Arrivals!C10*A$4</f>
        <v>250000</v>
      </c>
      <c r="D21" s="9">
        <f t="shared" si="2"/>
        <v>0</v>
      </c>
      <c r="E21" s="6">
        <f>+Patterns!C7*$D$4</f>
        <v>200</v>
      </c>
      <c r="F21" s="6">
        <f>+Patterns!D7*$D$4</f>
        <v>200</v>
      </c>
      <c r="G21" s="6">
        <f>+Patterns!E7*$D$4</f>
        <v>200</v>
      </c>
      <c r="H21" s="6">
        <f>+Patterns!F7*$D$4</f>
        <v>200</v>
      </c>
      <c r="I21" s="6">
        <f>+Patterns!G7*$D$4</f>
        <v>200</v>
      </c>
      <c r="J21" s="6">
        <f>+Patterns!H7*$D$4</f>
        <v>0</v>
      </c>
      <c r="K21" s="6">
        <f>+Patterns!I7*$D$4</f>
        <v>0</v>
      </c>
      <c r="L21" s="6">
        <f>+Patterns!J7*$D$4</f>
        <v>0</v>
      </c>
      <c r="M21" s="6">
        <f>+Patterns!K7*$D$4</f>
        <v>0</v>
      </c>
      <c r="N21" s="6">
        <f>+Patterns!L7*$D$4</f>
        <v>0</v>
      </c>
      <c r="O21" s="6">
        <f>+Patterns!M7*$D$4</f>
        <v>0</v>
      </c>
      <c r="P21" s="6">
        <f>+Patterns!N7*$D$4</f>
        <v>0</v>
      </c>
      <c r="Q21" s="6">
        <f>+Patterns!O7*$D$4</f>
        <v>0</v>
      </c>
      <c r="R21" s="6">
        <f>+Patterns!P7*$D$4</f>
        <v>0</v>
      </c>
      <c r="S21" s="6">
        <f>+Patterns!Q7*$D$4</f>
        <v>0</v>
      </c>
      <c r="T21" s="6">
        <f>+Patterns!R7*$D$4</f>
        <v>0</v>
      </c>
      <c r="U21" s="6">
        <f>+Patterns!S7*$D$4</f>
        <v>0</v>
      </c>
      <c r="V21" s="6">
        <f>+Patterns!T7*$D$4</f>
        <v>0</v>
      </c>
      <c r="W21" s="6">
        <f>+Patterns!U7*$D$4</f>
        <v>0</v>
      </c>
      <c r="X21" s="6">
        <f>+Patterns!V7*$D$4</f>
        <v>0</v>
      </c>
      <c r="Y21" s="6">
        <f>+Patterns!W7*$D$4</f>
        <v>0</v>
      </c>
      <c r="Z21" s="6">
        <f>+Patterns!X7*$D$4</f>
        <v>200</v>
      </c>
      <c r="AA21" s="6">
        <f>+Patterns!Y7*$D$4</f>
        <v>200</v>
      </c>
      <c r="AB21" s="33">
        <f>+Patterns!Z7*$D$4</f>
        <v>200</v>
      </c>
      <c r="BY21" s="26"/>
      <c r="BZ21" s="26"/>
      <c r="CA21" s="45"/>
    </row>
    <row r="22" spans="1:79">
      <c r="A22" s="7" t="s">
        <v>23</v>
      </c>
      <c r="B22" s="9">
        <f t="shared" si="1"/>
        <v>0</v>
      </c>
      <c r="C22" s="12">
        <f>+Arrivals!C11*A$4</f>
        <v>300000</v>
      </c>
      <c r="D22" s="9">
        <f t="shared" si="2"/>
        <v>0</v>
      </c>
      <c r="E22" s="6">
        <f>+Patterns!C8*$D$4</f>
        <v>200</v>
      </c>
      <c r="F22" s="6">
        <f>+Patterns!D8*$D$4</f>
        <v>200</v>
      </c>
      <c r="G22" s="6">
        <f>+Patterns!E8*$D$4</f>
        <v>200</v>
      </c>
      <c r="H22" s="6">
        <f>+Patterns!F8*$D$4</f>
        <v>200</v>
      </c>
      <c r="I22" s="6">
        <f>+Patterns!G8*$D$4</f>
        <v>200</v>
      </c>
      <c r="J22" s="6">
        <f>+Patterns!H8*$D$4</f>
        <v>200</v>
      </c>
      <c r="K22" s="6">
        <f>+Patterns!I8*$D$4</f>
        <v>0</v>
      </c>
      <c r="L22" s="6">
        <f>+Patterns!J8*$D$4</f>
        <v>0</v>
      </c>
      <c r="M22" s="6">
        <f>+Patterns!K8*$D$4</f>
        <v>0</v>
      </c>
      <c r="N22" s="6">
        <f>+Patterns!L8*$D$4</f>
        <v>0</v>
      </c>
      <c r="O22" s="6">
        <f>+Patterns!M8*$D$4</f>
        <v>0</v>
      </c>
      <c r="P22" s="6">
        <f>+Patterns!N8*$D$4</f>
        <v>0</v>
      </c>
      <c r="Q22" s="6">
        <f>+Patterns!O8*$D$4</f>
        <v>0</v>
      </c>
      <c r="R22" s="6">
        <f>+Patterns!P8*$D$4</f>
        <v>0</v>
      </c>
      <c r="S22" s="6">
        <f>+Patterns!Q8*$D$4</f>
        <v>0</v>
      </c>
      <c r="T22" s="6">
        <f>+Patterns!R8*$D$4</f>
        <v>0</v>
      </c>
      <c r="U22" s="6">
        <f>+Patterns!S8*$D$4</f>
        <v>0</v>
      </c>
      <c r="V22" s="6">
        <f>+Patterns!T8*$D$4</f>
        <v>0</v>
      </c>
      <c r="W22" s="6">
        <f>+Patterns!U8*$D$4</f>
        <v>0</v>
      </c>
      <c r="X22" s="6">
        <f>+Patterns!V8*$D$4</f>
        <v>0</v>
      </c>
      <c r="Y22" s="6">
        <f>+Patterns!W8*$D$4</f>
        <v>0</v>
      </c>
      <c r="Z22" s="6">
        <f>+Patterns!X8*$D$4</f>
        <v>0</v>
      </c>
      <c r="AA22" s="6">
        <f>+Patterns!Y8*$D$4</f>
        <v>200</v>
      </c>
      <c r="AB22" s="33">
        <f>+Patterns!Z8*$D$4</f>
        <v>200</v>
      </c>
      <c r="BY22" s="26"/>
      <c r="BZ22" s="26"/>
      <c r="CA22" s="45"/>
    </row>
    <row r="23" spans="1:79">
      <c r="A23" s="7" t="s">
        <v>24</v>
      </c>
      <c r="B23" s="9">
        <f t="shared" si="1"/>
        <v>0</v>
      </c>
      <c r="C23" s="12">
        <f>+Arrivals!C12*A$4</f>
        <v>350000.00000000006</v>
      </c>
      <c r="D23" s="9">
        <f t="shared" si="2"/>
        <v>0</v>
      </c>
      <c r="E23" s="6">
        <f>+Patterns!C9*$D$4</f>
        <v>200</v>
      </c>
      <c r="F23" s="6">
        <f>+Patterns!D9*$D$4</f>
        <v>200</v>
      </c>
      <c r="G23" s="6">
        <f>+Patterns!E9*$D$4</f>
        <v>200</v>
      </c>
      <c r="H23" s="6">
        <f>+Patterns!F9*$D$4</f>
        <v>200</v>
      </c>
      <c r="I23" s="6">
        <f>+Patterns!G9*$D$4</f>
        <v>200</v>
      </c>
      <c r="J23" s="6">
        <f>+Patterns!H9*$D$4</f>
        <v>200</v>
      </c>
      <c r="K23" s="6">
        <f>+Patterns!I9*$D$4</f>
        <v>200</v>
      </c>
      <c r="L23" s="6">
        <f>+Patterns!J9*$D$4</f>
        <v>0</v>
      </c>
      <c r="M23" s="6">
        <f>+Patterns!K9*$D$4</f>
        <v>0</v>
      </c>
      <c r="N23" s="6">
        <f>+Patterns!L9*$D$4</f>
        <v>0</v>
      </c>
      <c r="O23" s="6">
        <f>+Patterns!M9*$D$4</f>
        <v>0</v>
      </c>
      <c r="P23" s="6">
        <f>+Patterns!N9*$D$4</f>
        <v>0</v>
      </c>
      <c r="Q23" s="6">
        <f>+Patterns!O9*$D$4</f>
        <v>0</v>
      </c>
      <c r="R23" s="6">
        <f>+Patterns!P9*$D$4</f>
        <v>0</v>
      </c>
      <c r="S23" s="6">
        <f>+Patterns!Q9*$D$4</f>
        <v>0</v>
      </c>
      <c r="T23" s="6">
        <f>+Patterns!R9*$D$4</f>
        <v>0</v>
      </c>
      <c r="U23" s="6">
        <f>+Patterns!S9*$D$4</f>
        <v>0</v>
      </c>
      <c r="V23" s="6">
        <f>+Patterns!T9*$D$4</f>
        <v>0</v>
      </c>
      <c r="W23" s="6">
        <f>+Patterns!U9*$D$4</f>
        <v>0</v>
      </c>
      <c r="X23" s="6">
        <f>+Patterns!V9*$D$4</f>
        <v>0</v>
      </c>
      <c r="Y23" s="6">
        <f>+Patterns!W9*$D$4</f>
        <v>0</v>
      </c>
      <c r="Z23" s="6">
        <f>+Patterns!X9*$D$4</f>
        <v>0</v>
      </c>
      <c r="AA23" s="6">
        <f>+Patterns!Y9*$D$4</f>
        <v>0</v>
      </c>
      <c r="AB23" s="33">
        <f>+Patterns!Z9*$D$4</f>
        <v>200</v>
      </c>
      <c r="BY23" s="26"/>
      <c r="BZ23" s="26"/>
      <c r="CA23" s="45"/>
    </row>
    <row r="24" spans="1:79">
      <c r="A24" s="7" t="s">
        <v>25</v>
      </c>
      <c r="B24" s="9">
        <f t="shared" si="1"/>
        <v>0</v>
      </c>
      <c r="C24" s="12">
        <f>+Arrivals!C13*A$4</f>
        <v>400000</v>
      </c>
      <c r="D24" s="9">
        <f t="shared" si="2"/>
        <v>0</v>
      </c>
      <c r="E24" s="6">
        <f>+Patterns!C10*$D$4</f>
        <v>200</v>
      </c>
      <c r="F24" s="6">
        <f>+Patterns!D10*$D$4</f>
        <v>200</v>
      </c>
      <c r="G24" s="6">
        <f>+Patterns!E10*$D$4</f>
        <v>200</v>
      </c>
      <c r="H24" s="6">
        <f>+Patterns!F10*$D$4</f>
        <v>200</v>
      </c>
      <c r="I24" s="6">
        <f>+Patterns!G10*$D$4</f>
        <v>200</v>
      </c>
      <c r="J24" s="6">
        <f>+Patterns!H10*$D$4</f>
        <v>200</v>
      </c>
      <c r="K24" s="6">
        <f>+Patterns!I10*$D$4</f>
        <v>200</v>
      </c>
      <c r="L24" s="6">
        <f>+Patterns!J10*$D$4</f>
        <v>200</v>
      </c>
      <c r="M24" s="6">
        <f>+Patterns!K10*$D$4</f>
        <v>0</v>
      </c>
      <c r="N24" s="6">
        <f>+Patterns!L10*$D$4</f>
        <v>0</v>
      </c>
      <c r="O24" s="6">
        <f>+Patterns!M10*$D$4</f>
        <v>0</v>
      </c>
      <c r="P24" s="6">
        <f>+Patterns!N10*$D$4</f>
        <v>0</v>
      </c>
      <c r="Q24" s="6">
        <f>+Patterns!O10*$D$4</f>
        <v>0</v>
      </c>
      <c r="R24" s="6">
        <f>+Patterns!P10*$D$4</f>
        <v>0</v>
      </c>
      <c r="S24" s="6">
        <f>+Patterns!Q10*$D$4</f>
        <v>0</v>
      </c>
      <c r="T24" s="6">
        <f>+Patterns!R10*$D$4</f>
        <v>0</v>
      </c>
      <c r="U24" s="6">
        <f>+Patterns!S10*$D$4</f>
        <v>0</v>
      </c>
      <c r="V24" s="6">
        <f>+Patterns!T10*$D$4</f>
        <v>0</v>
      </c>
      <c r="W24" s="6">
        <f>+Patterns!U10*$D$4</f>
        <v>0</v>
      </c>
      <c r="X24" s="6">
        <f>+Patterns!V10*$D$4</f>
        <v>0</v>
      </c>
      <c r="Y24" s="6">
        <f>+Patterns!W10*$D$4</f>
        <v>0</v>
      </c>
      <c r="Z24" s="6">
        <f>+Patterns!X10*$D$4</f>
        <v>0</v>
      </c>
      <c r="AA24" s="6">
        <f>+Patterns!Y10*$D$4</f>
        <v>0</v>
      </c>
      <c r="AB24" s="33">
        <f>+Patterns!Z10*$D$4</f>
        <v>0</v>
      </c>
      <c r="BY24" s="26"/>
      <c r="BZ24" s="26"/>
      <c r="CA24" s="45"/>
    </row>
    <row r="25" spans="1:79">
      <c r="A25" s="7" t="s">
        <v>26</v>
      </c>
      <c r="B25" s="9">
        <f t="shared" si="1"/>
        <v>0</v>
      </c>
      <c r="C25" s="12">
        <f>+Arrivals!C14*A$4</f>
        <v>500000</v>
      </c>
      <c r="D25" s="9">
        <f t="shared" si="2"/>
        <v>0</v>
      </c>
      <c r="E25" s="6">
        <f>+Patterns!C11*$D$4</f>
        <v>0</v>
      </c>
      <c r="F25" s="6">
        <f>+Patterns!D11*$D$4</f>
        <v>200</v>
      </c>
      <c r="G25" s="6">
        <f>+Patterns!E11*$D$4</f>
        <v>200</v>
      </c>
      <c r="H25" s="6">
        <f>+Patterns!F11*$D$4</f>
        <v>200</v>
      </c>
      <c r="I25" s="6">
        <f>+Patterns!G11*$D$4</f>
        <v>200</v>
      </c>
      <c r="J25" s="6">
        <f>+Patterns!H11*$D$4</f>
        <v>200</v>
      </c>
      <c r="K25" s="6">
        <f>+Patterns!I11*$D$4</f>
        <v>200</v>
      </c>
      <c r="L25" s="6">
        <f>+Patterns!J11*$D$4</f>
        <v>200</v>
      </c>
      <c r="M25" s="6">
        <f>+Patterns!K11*$D$4</f>
        <v>200</v>
      </c>
      <c r="N25" s="6">
        <f>+Patterns!L11*$D$4</f>
        <v>0</v>
      </c>
      <c r="O25" s="6">
        <f>+Patterns!M11*$D$4</f>
        <v>0</v>
      </c>
      <c r="P25" s="6">
        <f>+Patterns!N11*$D$4</f>
        <v>0</v>
      </c>
      <c r="Q25" s="6">
        <f>+Patterns!O11*$D$4</f>
        <v>0</v>
      </c>
      <c r="R25" s="6">
        <f>+Patterns!P11*$D$4</f>
        <v>0</v>
      </c>
      <c r="S25" s="6">
        <f>+Patterns!Q11*$D$4</f>
        <v>0</v>
      </c>
      <c r="T25" s="6">
        <f>+Patterns!R11*$D$4</f>
        <v>0</v>
      </c>
      <c r="U25" s="6">
        <f>+Patterns!S11*$D$4</f>
        <v>0</v>
      </c>
      <c r="V25" s="6">
        <f>+Patterns!T11*$D$4</f>
        <v>0</v>
      </c>
      <c r="W25" s="6">
        <f>+Patterns!U11*$D$4</f>
        <v>0</v>
      </c>
      <c r="X25" s="6">
        <f>+Patterns!V11*$D$4</f>
        <v>0</v>
      </c>
      <c r="Y25" s="6">
        <f>+Patterns!W11*$D$4</f>
        <v>0</v>
      </c>
      <c r="Z25" s="6">
        <f>+Patterns!X11*$D$4</f>
        <v>0</v>
      </c>
      <c r="AA25" s="6">
        <f>+Patterns!Y11*$D$4</f>
        <v>0</v>
      </c>
      <c r="AB25" s="33">
        <f>+Patterns!Z11*$D$4</f>
        <v>0</v>
      </c>
      <c r="BY25" s="26"/>
      <c r="BZ25" s="26"/>
      <c r="CA25" s="45"/>
    </row>
    <row r="26" spans="1:79">
      <c r="A26" s="7" t="s">
        <v>27</v>
      </c>
      <c r="B26" s="9">
        <f t="shared" si="1"/>
        <v>0</v>
      </c>
      <c r="C26" s="12">
        <f>+Arrivals!C15*A$4</f>
        <v>600000</v>
      </c>
      <c r="D26" s="9">
        <f t="shared" si="2"/>
        <v>0</v>
      </c>
      <c r="E26" s="6">
        <f>+Patterns!C12*$D$4</f>
        <v>0</v>
      </c>
      <c r="F26" s="6">
        <f>+Patterns!D12*$D$4</f>
        <v>0</v>
      </c>
      <c r="G26" s="6">
        <f>+Patterns!E12*$D$4</f>
        <v>200</v>
      </c>
      <c r="H26" s="6">
        <f>+Patterns!F12*$D$4</f>
        <v>200</v>
      </c>
      <c r="I26" s="6">
        <f>+Patterns!G12*$D$4</f>
        <v>200</v>
      </c>
      <c r="J26" s="6">
        <f>+Patterns!H12*$D$4</f>
        <v>200</v>
      </c>
      <c r="K26" s="6">
        <f>+Patterns!I12*$D$4</f>
        <v>200</v>
      </c>
      <c r="L26" s="6">
        <f>+Patterns!J12*$D$4</f>
        <v>200</v>
      </c>
      <c r="M26" s="6">
        <f>+Patterns!K12*$D$4</f>
        <v>200</v>
      </c>
      <c r="N26" s="6">
        <f>+Patterns!L12*$D$4</f>
        <v>200</v>
      </c>
      <c r="O26" s="6">
        <f>+Patterns!M12*$D$4</f>
        <v>0</v>
      </c>
      <c r="P26" s="6">
        <f>+Patterns!N12*$D$4</f>
        <v>0</v>
      </c>
      <c r="Q26" s="6">
        <f>+Patterns!O12*$D$4</f>
        <v>0</v>
      </c>
      <c r="R26" s="6">
        <f>+Patterns!P12*$D$4</f>
        <v>0</v>
      </c>
      <c r="S26" s="6">
        <f>+Patterns!Q12*$D$4</f>
        <v>0</v>
      </c>
      <c r="T26" s="6">
        <f>+Patterns!R12*$D$4</f>
        <v>0</v>
      </c>
      <c r="U26" s="6">
        <f>+Patterns!S12*$D$4</f>
        <v>0</v>
      </c>
      <c r="V26" s="6">
        <f>+Patterns!T12*$D$4</f>
        <v>0</v>
      </c>
      <c r="W26" s="6">
        <f>+Patterns!U12*$D$4</f>
        <v>0</v>
      </c>
      <c r="X26" s="6">
        <f>+Patterns!V12*$D$4</f>
        <v>0</v>
      </c>
      <c r="Y26" s="6">
        <f>+Patterns!W12*$D$4</f>
        <v>0</v>
      </c>
      <c r="Z26" s="6">
        <f>+Patterns!X12*$D$4</f>
        <v>0</v>
      </c>
      <c r="AA26" s="6">
        <f>+Patterns!Y12*$D$4</f>
        <v>0</v>
      </c>
      <c r="AB26" s="33">
        <f>+Patterns!Z12*$D$4</f>
        <v>0</v>
      </c>
      <c r="BY26" s="26"/>
      <c r="BZ26" s="26"/>
      <c r="CA26" s="45"/>
    </row>
    <row r="27" spans="1:79">
      <c r="A27" s="7" t="s">
        <v>28</v>
      </c>
      <c r="B27" s="9">
        <f t="shared" si="1"/>
        <v>0</v>
      </c>
      <c r="C27" s="12">
        <f>+Arrivals!C16*A$4</f>
        <v>700000.00000000012</v>
      </c>
      <c r="D27" s="9">
        <f t="shared" si="2"/>
        <v>0</v>
      </c>
      <c r="E27" s="6">
        <f>+Patterns!C13*$D$4</f>
        <v>0</v>
      </c>
      <c r="F27" s="6">
        <f>+Patterns!D13*$D$4</f>
        <v>0</v>
      </c>
      <c r="G27" s="6">
        <f>+Patterns!E13*$D$4</f>
        <v>0</v>
      </c>
      <c r="H27" s="6">
        <f>+Patterns!F13*$D$4</f>
        <v>200</v>
      </c>
      <c r="I27" s="6">
        <f>+Patterns!G13*$D$4</f>
        <v>200</v>
      </c>
      <c r="J27" s="6">
        <f>+Patterns!H13*$D$4</f>
        <v>200</v>
      </c>
      <c r="K27" s="6">
        <f>+Patterns!I13*$D$4</f>
        <v>200</v>
      </c>
      <c r="L27" s="6">
        <f>+Patterns!J13*$D$4</f>
        <v>200</v>
      </c>
      <c r="M27" s="6">
        <f>+Patterns!K13*$D$4</f>
        <v>200</v>
      </c>
      <c r="N27" s="6">
        <f>+Patterns!L13*$D$4</f>
        <v>200</v>
      </c>
      <c r="O27" s="6">
        <f>+Patterns!M13*$D$4</f>
        <v>200</v>
      </c>
      <c r="P27" s="6">
        <f>+Patterns!N13*$D$4</f>
        <v>0</v>
      </c>
      <c r="Q27" s="6">
        <f>+Patterns!O13*$D$4</f>
        <v>0</v>
      </c>
      <c r="R27" s="6">
        <f>+Patterns!P13*$D$4</f>
        <v>0</v>
      </c>
      <c r="S27" s="6">
        <f>+Patterns!Q13*$D$4</f>
        <v>0</v>
      </c>
      <c r="T27" s="6">
        <f>+Patterns!R13*$D$4</f>
        <v>0</v>
      </c>
      <c r="U27" s="6">
        <f>+Patterns!S13*$D$4</f>
        <v>0</v>
      </c>
      <c r="V27" s="6">
        <f>+Patterns!T13*$D$4</f>
        <v>0</v>
      </c>
      <c r="W27" s="6">
        <f>+Patterns!U13*$D$4</f>
        <v>0</v>
      </c>
      <c r="X27" s="6">
        <f>+Patterns!V13*$D$4</f>
        <v>0</v>
      </c>
      <c r="Y27" s="6">
        <f>+Patterns!W13*$D$4</f>
        <v>0</v>
      </c>
      <c r="Z27" s="6">
        <f>+Patterns!X13*$D$4</f>
        <v>0</v>
      </c>
      <c r="AA27" s="6">
        <f>+Patterns!Y13*$D$4</f>
        <v>0</v>
      </c>
      <c r="AB27" s="33">
        <f>+Patterns!Z13*$D$4</f>
        <v>0</v>
      </c>
      <c r="BY27" s="26"/>
      <c r="BZ27" s="26"/>
      <c r="CA27" s="45"/>
    </row>
    <row r="28" spans="1:79">
      <c r="A28" s="7" t="s">
        <v>29</v>
      </c>
      <c r="B28" s="9">
        <f t="shared" si="1"/>
        <v>0</v>
      </c>
      <c r="C28" s="12">
        <f>+Arrivals!C17*A$4</f>
        <v>800000</v>
      </c>
      <c r="D28" s="9">
        <f t="shared" si="2"/>
        <v>0</v>
      </c>
      <c r="E28" s="6">
        <f>+Patterns!C14*$D$4</f>
        <v>0</v>
      </c>
      <c r="F28" s="6">
        <f>+Patterns!D14*$D$4</f>
        <v>0</v>
      </c>
      <c r="G28" s="6">
        <f>+Patterns!E14*$D$4</f>
        <v>0</v>
      </c>
      <c r="H28" s="6">
        <f>+Patterns!F14*$D$4</f>
        <v>0</v>
      </c>
      <c r="I28" s="6">
        <f>+Patterns!G14*$D$4</f>
        <v>200</v>
      </c>
      <c r="J28" s="6">
        <f>+Patterns!H14*$D$4</f>
        <v>200</v>
      </c>
      <c r="K28" s="6">
        <f>+Patterns!I14*$D$4</f>
        <v>200</v>
      </c>
      <c r="L28" s="6">
        <f>+Patterns!J14*$D$4</f>
        <v>200</v>
      </c>
      <c r="M28" s="6">
        <f>+Patterns!K14*$D$4</f>
        <v>200</v>
      </c>
      <c r="N28" s="6">
        <f>+Patterns!L14*$D$4</f>
        <v>200</v>
      </c>
      <c r="O28" s="6">
        <f>+Patterns!M14*$D$4</f>
        <v>200</v>
      </c>
      <c r="P28" s="6">
        <f>+Patterns!N14*$D$4</f>
        <v>200</v>
      </c>
      <c r="Q28" s="6">
        <f>+Patterns!O14*$D$4</f>
        <v>0</v>
      </c>
      <c r="R28" s="6">
        <f>+Patterns!P14*$D$4</f>
        <v>0</v>
      </c>
      <c r="S28" s="6">
        <f>+Patterns!Q14*$D$4</f>
        <v>0</v>
      </c>
      <c r="T28" s="6">
        <f>+Patterns!R14*$D$4</f>
        <v>0</v>
      </c>
      <c r="U28" s="6">
        <f>+Patterns!S14*$D$4</f>
        <v>0</v>
      </c>
      <c r="V28" s="6">
        <f>+Patterns!T14*$D$4</f>
        <v>0</v>
      </c>
      <c r="W28" s="6">
        <f>+Patterns!U14*$D$4</f>
        <v>0</v>
      </c>
      <c r="X28" s="6">
        <f>+Patterns!V14*$D$4</f>
        <v>0</v>
      </c>
      <c r="Y28" s="6">
        <f>+Patterns!W14*$D$4</f>
        <v>0</v>
      </c>
      <c r="Z28" s="6">
        <f>+Patterns!X14*$D$4</f>
        <v>0</v>
      </c>
      <c r="AA28" s="6">
        <f>+Patterns!Y14*$D$4</f>
        <v>0</v>
      </c>
      <c r="AB28" s="33">
        <f>+Patterns!Z14*$D$4</f>
        <v>0</v>
      </c>
      <c r="BY28" s="26"/>
      <c r="BZ28" s="26"/>
      <c r="CA28" s="45"/>
    </row>
    <row r="29" spans="1:79">
      <c r="A29" s="7" t="s">
        <v>30</v>
      </c>
      <c r="B29" s="9">
        <f t="shared" si="1"/>
        <v>0</v>
      </c>
      <c r="C29" s="12">
        <f>+Arrivals!C18*A$4</f>
        <v>1000000</v>
      </c>
      <c r="D29" s="9">
        <f t="shared" si="2"/>
        <v>0</v>
      </c>
      <c r="E29" s="6">
        <f>+Patterns!C15*$D$4</f>
        <v>0</v>
      </c>
      <c r="F29" s="6">
        <f>+Patterns!D15*$D$4</f>
        <v>0</v>
      </c>
      <c r="G29" s="6">
        <f>+Patterns!E15*$D$4</f>
        <v>0</v>
      </c>
      <c r="H29" s="6">
        <f>+Patterns!F15*$D$4</f>
        <v>0</v>
      </c>
      <c r="I29" s="6">
        <f>+Patterns!G15*$D$4</f>
        <v>0</v>
      </c>
      <c r="J29" s="6">
        <f>+Patterns!H15*$D$4</f>
        <v>200</v>
      </c>
      <c r="K29" s="6">
        <f>+Patterns!I15*$D$4</f>
        <v>200</v>
      </c>
      <c r="L29" s="6">
        <f>+Patterns!J15*$D$4</f>
        <v>200</v>
      </c>
      <c r="M29" s="6">
        <f>+Patterns!K15*$D$4</f>
        <v>200</v>
      </c>
      <c r="N29" s="6">
        <f>+Patterns!L15*$D$4</f>
        <v>200</v>
      </c>
      <c r="O29" s="6">
        <f>+Patterns!M15*$D$4</f>
        <v>200</v>
      </c>
      <c r="P29" s="6">
        <f>+Patterns!N15*$D$4</f>
        <v>200</v>
      </c>
      <c r="Q29" s="6">
        <f>+Patterns!O15*$D$4</f>
        <v>200</v>
      </c>
      <c r="R29" s="6">
        <f>+Patterns!P15*$D$4</f>
        <v>0</v>
      </c>
      <c r="S29" s="6">
        <f>+Patterns!Q15*$D$4</f>
        <v>0</v>
      </c>
      <c r="T29" s="6">
        <f>+Patterns!R15*$D$4</f>
        <v>0</v>
      </c>
      <c r="U29" s="6">
        <f>+Patterns!S15*$D$4</f>
        <v>0</v>
      </c>
      <c r="V29" s="6">
        <f>+Patterns!T15*$D$4</f>
        <v>0</v>
      </c>
      <c r="W29" s="6">
        <f>+Patterns!U15*$D$4</f>
        <v>0</v>
      </c>
      <c r="X29" s="6">
        <f>+Patterns!V15*$D$4</f>
        <v>0</v>
      </c>
      <c r="Y29" s="6">
        <f>+Patterns!W15*$D$4</f>
        <v>0</v>
      </c>
      <c r="Z29" s="6">
        <f>+Patterns!X15*$D$4</f>
        <v>0</v>
      </c>
      <c r="AA29" s="6">
        <f>+Patterns!Y15*$D$4</f>
        <v>0</v>
      </c>
      <c r="AB29" s="33">
        <f>+Patterns!Z15*$D$4</f>
        <v>0</v>
      </c>
      <c r="BY29" s="26"/>
      <c r="BZ29" s="26"/>
      <c r="CA29" s="45"/>
    </row>
    <row r="30" spans="1:79">
      <c r="A30" s="7" t="s">
        <v>31</v>
      </c>
      <c r="B30" s="9">
        <f t="shared" si="1"/>
        <v>0</v>
      </c>
      <c r="C30" s="12">
        <f>+Arrivals!C19*A$4</f>
        <v>1600000</v>
      </c>
      <c r="D30" s="9">
        <f t="shared" si="2"/>
        <v>0</v>
      </c>
      <c r="E30" s="6">
        <f>+Patterns!C16*$D$4</f>
        <v>0</v>
      </c>
      <c r="F30" s="6">
        <f>+Patterns!D16*$D$4</f>
        <v>0</v>
      </c>
      <c r="G30" s="6">
        <f>+Patterns!E16*$D$4</f>
        <v>0</v>
      </c>
      <c r="H30" s="6">
        <f>+Patterns!F16*$D$4</f>
        <v>0</v>
      </c>
      <c r="I30" s="6">
        <f>+Patterns!G16*$D$4</f>
        <v>0</v>
      </c>
      <c r="J30" s="6">
        <f>+Patterns!H16*$D$4</f>
        <v>0</v>
      </c>
      <c r="K30" s="6">
        <f>+Patterns!I16*$D$4</f>
        <v>200</v>
      </c>
      <c r="L30" s="6">
        <f>+Patterns!J16*$D$4</f>
        <v>200</v>
      </c>
      <c r="M30" s="6">
        <f>+Patterns!K16*$D$4</f>
        <v>200</v>
      </c>
      <c r="N30" s="6">
        <f>+Patterns!L16*$D$4</f>
        <v>200</v>
      </c>
      <c r="O30" s="6">
        <f>+Patterns!M16*$D$4</f>
        <v>200</v>
      </c>
      <c r="P30" s="6">
        <f>+Patterns!N16*$D$4</f>
        <v>200</v>
      </c>
      <c r="Q30" s="6">
        <f>+Patterns!O16*$D$4</f>
        <v>200</v>
      </c>
      <c r="R30" s="6">
        <f>+Patterns!P16*$D$4</f>
        <v>200</v>
      </c>
      <c r="S30" s="6">
        <f>+Patterns!Q16*$D$4</f>
        <v>0</v>
      </c>
      <c r="T30" s="6">
        <f>+Patterns!R16*$D$4</f>
        <v>0</v>
      </c>
      <c r="U30" s="6">
        <f>+Patterns!S16*$D$4</f>
        <v>0</v>
      </c>
      <c r="V30" s="6">
        <f>+Patterns!T16*$D$4</f>
        <v>0</v>
      </c>
      <c r="W30" s="6">
        <f>+Patterns!U16*$D$4</f>
        <v>0</v>
      </c>
      <c r="X30" s="6">
        <f>+Patterns!V16*$D$4</f>
        <v>0</v>
      </c>
      <c r="Y30" s="6">
        <f>+Patterns!W16*$D$4</f>
        <v>0</v>
      </c>
      <c r="Z30" s="6">
        <f>+Patterns!X16*$D$4</f>
        <v>0</v>
      </c>
      <c r="AA30" s="6">
        <f>+Patterns!Y16*$D$4</f>
        <v>0</v>
      </c>
      <c r="AB30" s="33">
        <f>+Patterns!Z16*$D$4</f>
        <v>0</v>
      </c>
      <c r="BY30" s="26"/>
      <c r="BZ30" s="26"/>
      <c r="CA30" s="45"/>
    </row>
    <row r="31" spans="1:79">
      <c r="A31" s="7" t="s">
        <v>32</v>
      </c>
      <c r="B31" s="9">
        <f t="shared" si="1"/>
        <v>950000.00000189105</v>
      </c>
      <c r="C31" s="12">
        <f>+Arrivals!C20*A$4</f>
        <v>2200000</v>
      </c>
      <c r="D31" s="9">
        <f t="shared" si="2"/>
        <v>950000.00000189105</v>
      </c>
      <c r="E31" s="6">
        <f>+Patterns!C17*$D$4</f>
        <v>0</v>
      </c>
      <c r="F31" s="6">
        <f>+Patterns!D17*$D$4</f>
        <v>0</v>
      </c>
      <c r="G31" s="6">
        <f>+Patterns!E17*$D$4</f>
        <v>0</v>
      </c>
      <c r="H31" s="6">
        <f>+Patterns!F17*$D$4</f>
        <v>0</v>
      </c>
      <c r="I31" s="6">
        <f>+Patterns!G17*$D$4</f>
        <v>0</v>
      </c>
      <c r="J31" s="6">
        <f>+Patterns!H17*$D$4</f>
        <v>0</v>
      </c>
      <c r="K31" s="6">
        <f>+Patterns!I17*$D$4</f>
        <v>0</v>
      </c>
      <c r="L31" s="6">
        <f>+Patterns!J17*$D$4</f>
        <v>200</v>
      </c>
      <c r="M31" s="6">
        <f>+Patterns!K17*$D$4</f>
        <v>200</v>
      </c>
      <c r="N31" s="6">
        <f>+Patterns!L17*$D$4</f>
        <v>200</v>
      </c>
      <c r="O31" s="6">
        <f>+Patterns!M17*$D$4</f>
        <v>200</v>
      </c>
      <c r="P31" s="6">
        <f>+Patterns!N17*$D$4</f>
        <v>200</v>
      </c>
      <c r="Q31" s="6">
        <f>+Patterns!O17*$D$4</f>
        <v>200</v>
      </c>
      <c r="R31" s="6">
        <f>+Patterns!P17*$D$4</f>
        <v>200</v>
      </c>
      <c r="S31" s="6">
        <f>+Patterns!Q17*$D$4</f>
        <v>200</v>
      </c>
      <c r="T31" s="6">
        <f>+Patterns!R17*$D$4</f>
        <v>0</v>
      </c>
      <c r="U31" s="6">
        <f>+Patterns!S17*$D$4</f>
        <v>0</v>
      </c>
      <c r="V31" s="6">
        <f>+Patterns!T17*$D$4</f>
        <v>0</v>
      </c>
      <c r="W31" s="6">
        <f>+Patterns!U17*$D$4</f>
        <v>0</v>
      </c>
      <c r="X31" s="6">
        <f>+Patterns!V17*$D$4</f>
        <v>0</v>
      </c>
      <c r="Y31" s="6">
        <f>+Patterns!W17*$D$4</f>
        <v>0</v>
      </c>
      <c r="Z31" s="6">
        <f>+Patterns!X17*$D$4</f>
        <v>0</v>
      </c>
      <c r="AA31" s="6">
        <f>+Patterns!Y17*$D$4</f>
        <v>0</v>
      </c>
      <c r="AB31" s="33">
        <f>+Patterns!Z17*$D$4</f>
        <v>0</v>
      </c>
      <c r="BY31" s="26"/>
      <c r="BZ31" s="26"/>
      <c r="CA31" s="45"/>
    </row>
    <row r="32" spans="1:79">
      <c r="A32" s="7" t="s">
        <v>33</v>
      </c>
      <c r="B32" s="9">
        <f t="shared" si="1"/>
        <v>950000.00000189105</v>
      </c>
      <c r="C32" s="12">
        <f>+Arrivals!C21*A$4</f>
        <v>2800000.0000000005</v>
      </c>
      <c r="D32" s="9">
        <f t="shared" si="2"/>
        <v>1900000.0000037821</v>
      </c>
      <c r="E32" s="6">
        <f>+Patterns!C18*$D$4</f>
        <v>0</v>
      </c>
      <c r="F32" s="6">
        <f>+Patterns!D18*$D$4</f>
        <v>0</v>
      </c>
      <c r="G32" s="6">
        <f>+Patterns!E18*$D$4</f>
        <v>0</v>
      </c>
      <c r="H32" s="6">
        <f>+Patterns!F18*$D$4</f>
        <v>0</v>
      </c>
      <c r="I32" s="6">
        <f>+Patterns!G18*$D$4</f>
        <v>0</v>
      </c>
      <c r="J32" s="6">
        <f>+Patterns!H18*$D$4</f>
        <v>0</v>
      </c>
      <c r="K32" s="6">
        <f>+Patterns!I18*$D$4</f>
        <v>0</v>
      </c>
      <c r="L32" s="6">
        <f>+Patterns!J18*$D$4</f>
        <v>0</v>
      </c>
      <c r="M32" s="6">
        <f>+Patterns!K18*$D$4</f>
        <v>200</v>
      </c>
      <c r="N32" s="6">
        <f>+Patterns!L18*$D$4</f>
        <v>200</v>
      </c>
      <c r="O32" s="6">
        <f>+Patterns!M18*$D$4</f>
        <v>200</v>
      </c>
      <c r="P32" s="6">
        <f>+Patterns!N18*$D$4</f>
        <v>200</v>
      </c>
      <c r="Q32" s="6">
        <f>+Patterns!O18*$D$4</f>
        <v>200</v>
      </c>
      <c r="R32" s="6">
        <f>+Patterns!P18*$D$4</f>
        <v>200</v>
      </c>
      <c r="S32" s="6">
        <f>+Patterns!Q18*$D$4</f>
        <v>200</v>
      </c>
      <c r="T32" s="6">
        <f>+Patterns!R18*$D$4</f>
        <v>200</v>
      </c>
      <c r="U32" s="6">
        <f>+Patterns!S18*$D$4</f>
        <v>0</v>
      </c>
      <c r="V32" s="6">
        <f>+Patterns!T18*$D$4</f>
        <v>0</v>
      </c>
      <c r="W32" s="6">
        <f>+Patterns!U18*$D$4</f>
        <v>0</v>
      </c>
      <c r="X32" s="6">
        <f>+Patterns!V18*$D$4</f>
        <v>0</v>
      </c>
      <c r="Y32" s="6">
        <f>+Patterns!W18*$D$4</f>
        <v>0</v>
      </c>
      <c r="Z32" s="6">
        <f>+Patterns!X18*$D$4</f>
        <v>0</v>
      </c>
      <c r="AA32" s="6">
        <f>+Patterns!Y18*$D$4</f>
        <v>0</v>
      </c>
      <c r="AB32" s="33">
        <f>+Patterns!Z18*$D$4</f>
        <v>0</v>
      </c>
      <c r="BY32" s="26"/>
      <c r="BZ32" s="26"/>
      <c r="CA32" s="45"/>
    </row>
    <row r="33" spans="1:79">
      <c r="A33" s="7" t="s">
        <v>34</v>
      </c>
      <c r="B33" s="9">
        <f t="shared" si="1"/>
        <v>1249999.9999968815</v>
      </c>
      <c r="C33" s="12">
        <f>+Arrivals!C22*A$4</f>
        <v>3600000</v>
      </c>
      <c r="D33" s="9">
        <f t="shared" si="2"/>
        <v>3150000.0000006636</v>
      </c>
      <c r="E33" s="6">
        <f>+Patterns!C19*$D$4</f>
        <v>0</v>
      </c>
      <c r="F33" s="6">
        <f>+Patterns!D19*$D$4</f>
        <v>0</v>
      </c>
      <c r="G33" s="6">
        <f>+Patterns!E19*$D$4</f>
        <v>0</v>
      </c>
      <c r="H33" s="6">
        <f>+Patterns!F19*$D$4</f>
        <v>0</v>
      </c>
      <c r="I33" s="6">
        <f>+Patterns!G19*$D$4</f>
        <v>0</v>
      </c>
      <c r="J33" s="6">
        <f>+Patterns!H19*$D$4</f>
        <v>0</v>
      </c>
      <c r="K33" s="6">
        <f>+Patterns!I19*$D$4</f>
        <v>0</v>
      </c>
      <c r="L33" s="6">
        <f>+Patterns!J19*$D$4</f>
        <v>0</v>
      </c>
      <c r="M33" s="6">
        <f>+Patterns!K19*$D$4</f>
        <v>0</v>
      </c>
      <c r="N33" s="6">
        <f>+Patterns!L19*$D$4</f>
        <v>200</v>
      </c>
      <c r="O33" s="6">
        <f>+Patterns!M19*$D$4</f>
        <v>200</v>
      </c>
      <c r="P33" s="6">
        <f>+Patterns!N19*$D$4</f>
        <v>200</v>
      </c>
      <c r="Q33" s="6">
        <f>+Patterns!O19*$D$4</f>
        <v>200</v>
      </c>
      <c r="R33" s="6">
        <f>+Patterns!P19*$D$4</f>
        <v>200</v>
      </c>
      <c r="S33" s="6">
        <f>+Patterns!Q19*$D$4</f>
        <v>200</v>
      </c>
      <c r="T33" s="6">
        <f>+Patterns!R19*$D$4</f>
        <v>200</v>
      </c>
      <c r="U33" s="6">
        <f>+Patterns!S19*$D$4</f>
        <v>200</v>
      </c>
      <c r="V33" s="6">
        <f>+Patterns!T19*$D$4</f>
        <v>0</v>
      </c>
      <c r="W33" s="6">
        <f>+Patterns!U19*$D$4</f>
        <v>0</v>
      </c>
      <c r="X33" s="6">
        <f>+Patterns!V19*$D$4</f>
        <v>0</v>
      </c>
      <c r="Y33" s="6">
        <f>+Patterns!W19*$D$4</f>
        <v>0</v>
      </c>
      <c r="Z33" s="6">
        <f>+Patterns!X19*$D$4</f>
        <v>0</v>
      </c>
      <c r="AA33" s="6">
        <f>+Patterns!Y19*$D$4</f>
        <v>0</v>
      </c>
      <c r="AB33" s="33">
        <f>+Patterns!Z19*$D$4</f>
        <v>0</v>
      </c>
      <c r="BY33" s="26"/>
      <c r="BZ33" s="26"/>
      <c r="CA33" s="45"/>
    </row>
    <row r="34" spans="1:79">
      <c r="A34" s="7" t="s">
        <v>35</v>
      </c>
      <c r="B34" s="9">
        <f t="shared" si="1"/>
        <v>1249999.9999968815</v>
      </c>
      <c r="C34" s="12">
        <f>+Arrivals!C23*A$4</f>
        <v>4700000</v>
      </c>
      <c r="D34" s="9">
        <f t="shared" si="2"/>
        <v>4399999.999997545</v>
      </c>
      <c r="E34" s="6">
        <f>+Patterns!C20*$D$4</f>
        <v>0</v>
      </c>
      <c r="F34" s="6">
        <f>+Patterns!D20*$D$4</f>
        <v>0</v>
      </c>
      <c r="G34" s="6">
        <f>+Patterns!E20*$D$4</f>
        <v>0</v>
      </c>
      <c r="H34" s="6">
        <f>+Patterns!F20*$D$4</f>
        <v>0</v>
      </c>
      <c r="I34" s="6">
        <f>+Patterns!G20*$D$4</f>
        <v>0</v>
      </c>
      <c r="J34" s="6">
        <f>+Patterns!H20*$D$4</f>
        <v>0</v>
      </c>
      <c r="K34" s="6">
        <f>+Patterns!I20*$D$4</f>
        <v>0</v>
      </c>
      <c r="L34" s="6">
        <f>+Patterns!J20*$D$4</f>
        <v>0</v>
      </c>
      <c r="M34" s="6">
        <f>+Patterns!K20*$D$4</f>
        <v>0</v>
      </c>
      <c r="N34" s="6">
        <f>+Patterns!L20*$D$4</f>
        <v>0</v>
      </c>
      <c r="O34" s="6">
        <f>+Patterns!M20*$D$4</f>
        <v>200</v>
      </c>
      <c r="P34" s="6">
        <f>+Patterns!N20*$D$4</f>
        <v>200</v>
      </c>
      <c r="Q34" s="6">
        <f>+Patterns!O20*$D$4</f>
        <v>200</v>
      </c>
      <c r="R34" s="6">
        <f>+Patterns!P20*$D$4</f>
        <v>200</v>
      </c>
      <c r="S34" s="6">
        <f>+Patterns!Q20*$D$4</f>
        <v>200</v>
      </c>
      <c r="T34" s="6">
        <f>+Patterns!R20*$D$4</f>
        <v>200</v>
      </c>
      <c r="U34" s="6">
        <f>+Patterns!S20*$D$4</f>
        <v>200</v>
      </c>
      <c r="V34" s="6">
        <f>+Patterns!T20*$D$4</f>
        <v>200</v>
      </c>
      <c r="W34" s="6">
        <f>+Patterns!U20*$D$4</f>
        <v>0</v>
      </c>
      <c r="X34" s="6">
        <f>+Patterns!V20*$D$4</f>
        <v>0</v>
      </c>
      <c r="Y34" s="6">
        <f>+Patterns!W20*$D$4</f>
        <v>0</v>
      </c>
      <c r="Z34" s="6">
        <f>+Patterns!X20*$D$4</f>
        <v>0</v>
      </c>
      <c r="AA34" s="6">
        <f>+Patterns!Y20*$D$4</f>
        <v>0</v>
      </c>
      <c r="AB34" s="33">
        <f>+Patterns!Z20*$D$4</f>
        <v>0</v>
      </c>
      <c r="BY34" s="26"/>
      <c r="BZ34" s="26"/>
      <c r="CA34" s="45"/>
    </row>
    <row r="35" spans="1:79">
      <c r="A35" s="7" t="s">
        <v>36</v>
      </c>
      <c r="B35" s="9">
        <f t="shared" si="1"/>
        <v>1249999.9999968815</v>
      </c>
      <c r="C35" s="12">
        <f>+Arrivals!C24*A$4</f>
        <v>6000000</v>
      </c>
      <c r="D35" s="9">
        <f t="shared" si="2"/>
        <v>5649999.999994427</v>
      </c>
      <c r="E35" s="6">
        <f>+Patterns!C21*$D$4</f>
        <v>0</v>
      </c>
      <c r="F35" s="6">
        <f>+Patterns!D21*$D$4</f>
        <v>0</v>
      </c>
      <c r="G35" s="6">
        <f>+Patterns!E21*$D$4</f>
        <v>0</v>
      </c>
      <c r="H35" s="6">
        <f>+Patterns!F21*$D$4</f>
        <v>0</v>
      </c>
      <c r="I35" s="6">
        <f>+Patterns!G21*$D$4</f>
        <v>0</v>
      </c>
      <c r="J35" s="6">
        <f>+Patterns!H21*$D$4</f>
        <v>0</v>
      </c>
      <c r="K35" s="6">
        <f>+Patterns!I21*$D$4</f>
        <v>0</v>
      </c>
      <c r="L35" s="6">
        <f>+Patterns!J21*$D$4</f>
        <v>0</v>
      </c>
      <c r="M35" s="6">
        <f>+Patterns!K21*$D$4</f>
        <v>0</v>
      </c>
      <c r="N35" s="6">
        <f>+Patterns!L21*$D$4</f>
        <v>0</v>
      </c>
      <c r="O35" s="6">
        <f>+Patterns!M21*$D$4</f>
        <v>0</v>
      </c>
      <c r="P35" s="6">
        <f>+Patterns!N21*$D$4</f>
        <v>200</v>
      </c>
      <c r="Q35" s="6">
        <f>+Patterns!O21*$D$4</f>
        <v>200</v>
      </c>
      <c r="R35" s="6">
        <f>+Patterns!P21*$D$4</f>
        <v>200</v>
      </c>
      <c r="S35" s="6">
        <f>+Patterns!Q21*$D$4</f>
        <v>200</v>
      </c>
      <c r="T35" s="6">
        <f>+Patterns!R21*$D$4</f>
        <v>200</v>
      </c>
      <c r="U35" s="6">
        <f>+Patterns!S21*$D$4</f>
        <v>200</v>
      </c>
      <c r="V35" s="6">
        <f>+Patterns!T21*$D$4</f>
        <v>200</v>
      </c>
      <c r="W35" s="6">
        <f>+Patterns!U21*$D$4</f>
        <v>200</v>
      </c>
      <c r="X35" s="6">
        <f>+Patterns!V21*$D$4</f>
        <v>0</v>
      </c>
      <c r="Y35" s="6">
        <f>+Patterns!W21*$D$4</f>
        <v>0</v>
      </c>
      <c r="Z35" s="6">
        <f>+Patterns!X21*$D$4</f>
        <v>0</v>
      </c>
      <c r="AA35" s="6">
        <f>+Patterns!Y21*$D$4</f>
        <v>0</v>
      </c>
      <c r="AB35" s="33">
        <f>+Patterns!Z21*$D$4</f>
        <v>0</v>
      </c>
      <c r="BY35" s="26"/>
      <c r="BZ35" s="26"/>
      <c r="CA35" s="45"/>
    </row>
    <row r="36" spans="1:79">
      <c r="A36" s="7" t="s">
        <v>37</v>
      </c>
      <c r="B36" s="9">
        <f t="shared" si="1"/>
        <v>1249999.9999968815</v>
      </c>
      <c r="C36" s="12">
        <f>+Arrivals!C25*A$4</f>
        <v>7600000</v>
      </c>
      <c r="D36" s="9">
        <f t="shared" si="2"/>
        <v>6899999.9999913089</v>
      </c>
      <c r="E36" s="6">
        <f>+Patterns!C22*$D$4</f>
        <v>0</v>
      </c>
      <c r="F36" s="6">
        <f>+Patterns!D22*$D$4</f>
        <v>0</v>
      </c>
      <c r="G36" s="6">
        <f>+Patterns!E22*$D$4</f>
        <v>0</v>
      </c>
      <c r="H36" s="6">
        <f>+Patterns!F22*$D$4</f>
        <v>0</v>
      </c>
      <c r="I36" s="6">
        <f>+Patterns!G22*$D$4</f>
        <v>0</v>
      </c>
      <c r="J36" s="6">
        <f>+Patterns!H22*$D$4</f>
        <v>0</v>
      </c>
      <c r="K36" s="6">
        <f>+Patterns!I22*$D$4</f>
        <v>0</v>
      </c>
      <c r="L36" s="6">
        <f>+Patterns!J22*$D$4</f>
        <v>0</v>
      </c>
      <c r="M36" s="6">
        <f>+Patterns!K22*$D$4</f>
        <v>0</v>
      </c>
      <c r="N36" s="6">
        <f>+Patterns!L22*$D$4</f>
        <v>0</v>
      </c>
      <c r="O36" s="6">
        <f>+Patterns!M22*$D$4</f>
        <v>0</v>
      </c>
      <c r="P36" s="6">
        <f>+Patterns!N22*$D$4</f>
        <v>0</v>
      </c>
      <c r="Q36" s="6">
        <f>+Patterns!O22*$D$4</f>
        <v>200</v>
      </c>
      <c r="R36" s="6">
        <f>+Patterns!P22*$D$4</f>
        <v>200</v>
      </c>
      <c r="S36" s="6">
        <f>+Patterns!Q22*$D$4</f>
        <v>200</v>
      </c>
      <c r="T36" s="6">
        <f>+Patterns!R22*$D$4</f>
        <v>200</v>
      </c>
      <c r="U36" s="6">
        <f>+Patterns!S22*$D$4</f>
        <v>200</v>
      </c>
      <c r="V36" s="6">
        <f>+Patterns!T22*$D$4</f>
        <v>200</v>
      </c>
      <c r="W36" s="6">
        <f>+Patterns!U22*$D$4</f>
        <v>200</v>
      </c>
      <c r="X36" s="6">
        <f>+Patterns!V22*$D$4</f>
        <v>200</v>
      </c>
      <c r="Y36" s="6">
        <f>+Patterns!W22*$D$4</f>
        <v>0</v>
      </c>
      <c r="Z36" s="6">
        <f>+Patterns!X22*$D$4</f>
        <v>0</v>
      </c>
      <c r="AA36" s="6">
        <f>+Patterns!Y22*$D$4</f>
        <v>0</v>
      </c>
      <c r="AB36" s="33">
        <f>+Patterns!Z22*$D$4</f>
        <v>0</v>
      </c>
      <c r="BY36" s="26"/>
      <c r="BZ36" s="26"/>
      <c r="CA36" s="45"/>
    </row>
    <row r="37" spans="1:79">
      <c r="A37" s="7" t="s">
        <v>38</v>
      </c>
      <c r="B37" s="9">
        <f t="shared" si="1"/>
        <v>1249999.9999968815</v>
      </c>
      <c r="C37" s="12">
        <f>+Arrivals!C26*A$4</f>
        <v>9000000</v>
      </c>
      <c r="D37" s="9">
        <f t="shared" si="2"/>
        <v>8149999.9999881908</v>
      </c>
      <c r="E37" s="6">
        <f>+Patterns!C23*$D$4</f>
        <v>0</v>
      </c>
      <c r="F37" s="6">
        <f>+Patterns!D23*$D$4</f>
        <v>0</v>
      </c>
      <c r="G37" s="6">
        <f>+Patterns!E23*$D$4</f>
        <v>0</v>
      </c>
      <c r="H37" s="6">
        <f>+Patterns!F23*$D$4</f>
        <v>0</v>
      </c>
      <c r="I37" s="6">
        <f>+Patterns!G23*$D$4</f>
        <v>0</v>
      </c>
      <c r="J37" s="6">
        <f>+Patterns!H23*$D$4</f>
        <v>0</v>
      </c>
      <c r="K37" s="6">
        <f>+Patterns!I23*$D$4</f>
        <v>0</v>
      </c>
      <c r="L37" s="6">
        <f>+Patterns!J23*$D$4</f>
        <v>0</v>
      </c>
      <c r="M37" s="6">
        <f>+Patterns!K23*$D$4</f>
        <v>0</v>
      </c>
      <c r="N37" s="6">
        <f>+Patterns!L23*$D$4</f>
        <v>0</v>
      </c>
      <c r="O37" s="6">
        <f>+Patterns!M23*$D$4</f>
        <v>0</v>
      </c>
      <c r="P37" s="6">
        <f>+Patterns!N23*$D$4</f>
        <v>0</v>
      </c>
      <c r="Q37" s="6">
        <f>+Patterns!O23*$D$4</f>
        <v>0</v>
      </c>
      <c r="R37" s="6">
        <f>+Patterns!P23*$D$4</f>
        <v>200</v>
      </c>
      <c r="S37" s="6">
        <f>+Patterns!Q23*$D$4</f>
        <v>200</v>
      </c>
      <c r="T37" s="6">
        <f>+Patterns!R23*$D$4</f>
        <v>200</v>
      </c>
      <c r="U37" s="6">
        <f>+Patterns!S23*$D$4</f>
        <v>200</v>
      </c>
      <c r="V37" s="6">
        <f>+Patterns!T23*$D$4</f>
        <v>200</v>
      </c>
      <c r="W37" s="6">
        <f>+Patterns!U23*$D$4</f>
        <v>200</v>
      </c>
      <c r="X37" s="6">
        <f>+Patterns!V23*$D$4</f>
        <v>200</v>
      </c>
      <c r="Y37" s="6">
        <f>+Patterns!W23*$D$4</f>
        <v>200</v>
      </c>
      <c r="Z37" s="6">
        <f>+Patterns!X23*$D$4</f>
        <v>0</v>
      </c>
      <c r="AA37" s="6">
        <f>+Patterns!Y23*$D$4</f>
        <v>0</v>
      </c>
      <c r="AB37" s="33">
        <f>+Patterns!Z23*$D$4</f>
        <v>0</v>
      </c>
      <c r="BY37" s="26"/>
      <c r="BZ37" s="26"/>
      <c r="CA37" s="45"/>
    </row>
    <row r="38" spans="1:79">
      <c r="A38" s="7" t="s">
        <v>39</v>
      </c>
      <c r="B38" s="9">
        <f t="shared" si="1"/>
        <v>1249999.9999968815</v>
      </c>
      <c r="C38" s="12">
        <f>+Arrivals!C27*A$4</f>
        <v>9400000</v>
      </c>
      <c r="D38" s="9">
        <f t="shared" si="2"/>
        <v>9399999.9999850728</v>
      </c>
      <c r="E38" s="6">
        <f>+Patterns!C24*$D$4</f>
        <v>0</v>
      </c>
      <c r="F38" s="6">
        <f>+Patterns!D24*$D$4</f>
        <v>0</v>
      </c>
      <c r="G38" s="6">
        <f>+Patterns!E24*$D$4</f>
        <v>0</v>
      </c>
      <c r="H38" s="6">
        <f>+Patterns!F24*$D$4</f>
        <v>0</v>
      </c>
      <c r="I38" s="6">
        <f>+Patterns!G24*$D$4</f>
        <v>0</v>
      </c>
      <c r="J38" s="6">
        <f>+Patterns!H24*$D$4</f>
        <v>0</v>
      </c>
      <c r="K38" s="6">
        <f>+Patterns!I24*$D$4</f>
        <v>0</v>
      </c>
      <c r="L38" s="6">
        <f>+Patterns!J24*$D$4</f>
        <v>0</v>
      </c>
      <c r="M38" s="6">
        <f>+Patterns!K24*$D$4</f>
        <v>0</v>
      </c>
      <c r="N38" s="6">
        <f>+Patterns!L24*$D$4</f>
        <v>0</v>
      </c>
      <c r="O38" s="6">
        <f>+Patterns!M24*$D$4</f>
        <v>0</v>
      </c>
      <c r="P38" s="6">
        <f>+Patterns!N24*$D$4</f>
        <v>0</v>
      </c>
      <c r="Q38" s="6">
        <f>+Patterns!O24*$D$4</f>
        <v>0</v>
      </c>
      <c r="R38" s="6">
        <f>+Patterns!P24*$D$4</f>
        <v>0</v>
      </c>
      <c r="S38" s="6">
        <f>+Patterns!Q24*$D$4</f>
        <v>200</v>
      </c>
      <c r="T38" s="6">
        <f>+Patterns!R24*$D$4</f>
        <v>200</v>
      </c>
      <c r="U38" s="6">
        <f>+Patterns!S24*$D$4</f>
        <v>200</v>
      </c>
      <c r="V38" s="6">
        <f>+Patterns!T24*$D$4</f>
        <v>200</v>
      </c>
      <c r="W38" s="6">
        <f>+Patterns!U24*$D$4</f>
        <v>200</v>
      </c>
      <c r="X38" s="6">
        <f>+Patterns!V24*$D$4</f>
        <v>200</v>
      </c>
      <c r="Y38" s="6">
        <f>+Patterns!W24*$D$4</f>
        <v>200</v>
      </c>
      <c r="Z38" s="6">
        <f>+Patterns!X24*$D$4</f>
        <v>200</v>
      </c>
      <c r="AA38" s="6">
        <f>+Patterns!Y24*$D$4</f>
        <v>0</v>
      </c>
      <c r="AB38" s="33">
        <f>+Patterns!Z24*$D$4</f>
        <v>0</v>
      </c>
      <c r="BY38" s="26"/>
      <c r="BZ38" s="26"/>
      <c r="CA38" s="45"/>
    </row>
    <row r="39" spans="1:79">
      <c r="A39" s="7" t="s">
        <v>40</v>
      </c>
      <c r="B39" s="9">
        <f t="shared" si="1"/>
        <v>299999.99999499053</v>
      </c>
      <c r="C39" s="12">
        <f>+Arrivals!C28*A$4</f>
        <v>9900000</v>
      </c>
      <c r="D39" s="9">
        <f t="shared" si="2"/>
        <v>9699999.9999800641</v>
      </c>
      <c r="E39" s="6">
        <f>+Patterns!C25*$D$4</f>
        <v>0</v>
      </c>
      <c r="F39" s="6">
        <f>+Patterns!D25*$D$4</f>
        <v>0</v>
      </c>
      <c r="G39" s="6">
        <f>+Patterns!E25*$D$4</f>
        <v>0</v>
      </c>
      <c r="H39" s="6">
        <f>+Patterns!F25*$D$4</f>
        <v>0</v>
      </c>
      <c r="I39" s="6">
        <f>+Patterns!G25*$D$4</f>
        <v>0</v>
      </c>
      <c r="J39" s="6">
        <f>+Patterns!H25*$D$4</f>
        <v>0</v>
      </c>
      <c r="K39" s="6">
        <f>+Patterns!I25*$D$4</f>
        <v>0</v>
      </c>
      <c r="L39" s="6">
        <f>+Patterns!J25*$D$4</f>
        <v>0</v>
      </c>
      <c r="M39" s="6">
        <f>+Patterns!K25*$D$4</f>
        <v>0</v>
      </c>
      <c r="N39" s="6">
        <f>+Patterns!L25*$D$4</f>
        <v>0</v>
      </c>
      <c r="O39" s="6">
        <f>+Patterns!M25*$D$4</f>
        <v>0</v>
      </c>
      <c r="P39" s="6">
        <f>+Patterns!N25*$D$4</f>
        <v>0</v>
      </c>
      <c r="Q39" s="6">
        <f>+Patterns!O25*$D$4</f>
        <v>0</v>
      </c>
      <c r="R39" s="6">
        <f>+Patterns!P25*$D$4</f>
        <v>0</v>
      </c>
      <c r="S39" s="6">
        <f>+Patterns!Q25*$D$4</f>
        <v>0</v>
      </c>
      <c r="T39" s="6">
        <f>+Patterns!R25*$D$4</f>
        <v>200</v>
      </c>
      <c r="U39" s="6">
        <f>+Patterns!S25*$D$4</f>
        <v>200</v>
      </c>
      <c r="V39" s="6">
        <f>+Patterns!T25*$D$4</f>
        <v>200</v>
      </c>
      <c r="W39" s="6">
        <f>+Patterns!U25*$D$4</f>
        <v>200</v>
      </c>
      <c r="X39" s="6">
        <f>+Patterns!V25*$D$4</f>
        <v>200</v>
      </c>
      <c r="Y39" s="6">
        <f>+Patterns!W25*$D$4</f>
        <v>200</v>
      </c>
      <c r="Z39" s="6">
        <f>+Patterns!X25*$D$4</f>
        <v>200</v>
      </c>
      <c r="AA39" s="6">
        <f>+Patterns!Y25*$D$4</f>
        <v>200</v>
      </c>
      <c r="AB39" s="33">
        <f>+Patterns!Z25*$D$4</f>
        <v>0</v>
      </c>
      <c r="BY39" s="26"/>
      <c r="BZ39" s="26"/>
      <c r="CA39" s="45"/>
    </row>
    <row r="40" spans="1:79">
      <c r="A40" s="7" t="s">
        <v>41</v>
      </c>
      <c r="B40" s="9">
        <f t="shared" si="1"/>
        <v>299999.99999499053</v>
      </c>
      <c r="C40" s="12">
        <f>+Arrivals!C29*A$4</f>
        <v>10000000</v>
      </c>
      <c r="D40" s="9">
        <f t="shared" si="2"/>
        <v>9999999.9999750555</v>
      </c>
      <c r="E40" s="6">
        <f>+Patterns!C26*$D$4</f>
        <v>0</v>
      </c>
      <c r="F40" s="6">
        <f>+Patterns!D26*$D$4</f>
        <v>0</v>
      </c>
      <c r="G40" s="6">
        <f>+Patterns!E26*$D$4</f>
        <v>0</v>
      </c>
      <c r="H40" s="6">
        <f>+Patterns!F26*$D$4</f>
        <v>0</v>
      </c>
      <c r="I40" s="6">
        <f>+Patterns!G26*$D$4</f>
        <v>0</v>
      </c>
      <c r="J40" s="6">
        <f>+Patterns!H26*$D$4</f>
        <v>0</v>
      </c>
      <c r="K40" s="6">
        <f>+Patterns!I26*$D$4</f>
        <v>0</v>
      </c>
      <c r="L40" s="6">
        <f>+Patterns!J26*$D$4</f>
        <v>0</v>
      </c>
      <c r="M40" s="6">
        <f>+Patterns!K26*$D$4</f>
        <v>0</v>
      </c>
      <c r="N40" s="6">
        <f>+Patterns!L26*$D$4</f>
        <v>0</v>
      </c>
      <c r="O40" s="6">
        <f>+Patterns!M26*$D$4</f>
        <v>0</v>
      </c>
      <c r="P40" s="6">
        <f>+Patterns!N26*$D$4</f>
        <v>0</v>
      </c>
      <c r="Q40" s="6">
        <f>+Patterns!O26*$D$4</f>
        <v>0</v>
      </c>
      <c r="R40" s="6">
        <f>+Patterns!P26*$D$4</f>
        <v>0</v>
      </c>
      <c r="S40" s="6">
        <f>+Patterns!Q26*$D$4</f>
        <v>0</v>
      </c>
      <c r="T40" s="6">
        <f>+Patterns!R26*$D$4</f>
        <v>0</v>
      </c>
      <c r="U40" s="6">
        <f>+Patterns!S26*$D$4</f>
        <v>200</v>
      </c>
      <c r="V40" s="6">
        <f>+Patterns!T26*$D$4</f>
        <v>200</v>
      </c>
      <c r="W40" s="6">
        <f>+Patterns!U26*$D$4</f>
        <v>200</v>
      </c>
      <c r="X40" s="6">
        <f>+Patterns!V26*$D$4</f>
        <v>200</v>
      </c>
      <c r="Y40" s="6">
        <f>+Patterns!W26*$D$4</f>
        <v>200</v>
      </c>
      <c r="Z40" s="6">
        <f>+Patterns!X26*$D$4</f>
        <v>200</v>
      </c>
      <c r="AA40" s="6">
        <f>+Patterns!Y26*$D$4</f>
        <v>200</v>
      </c>
      <c r="AB40" s="33">
        <f>+Patterns!Z26*$D$4</f>
        <v>200</v>
      </c>
      <c r="BY40" s="26"/>
      <c r="BZ40" s="26"/>
      <c r="CA40" s="45"/>
    </row>
    <row r="41" spans="1:79">
      <c r="A41" s="7" t="s">
        <v>97</v>
      </c>
      <c r="B41" s="9">
        <f>SUM(B17:B40)</f>
        <v>9999999.9999750555</v>
      </c>
      <c r="C41" s="12">
        <f>+$A$4</f>
        <v>10000000</v>
      </c>
      <c r="D41" s="40">
        <f>+D40</f>
        <v>9999999.9999750555</v>
      </c>
      <c r="E41">
        <f>SUM(E17:E40)</f>
        <v>1600</v>
      </c>
      <c r="F41">
        <f t="shared" ref="F41:AB41" si="3">SUM(F17:F40)</f>
        <v>1600</v>
      </c>
      <c r="G41">
        <f t="shared" si="3"/>
        <v>1600</v>
      </c>
      <c r="H41">
        <f t="shared" si="3"/>
        <v>1600</v>
      </c>
      <c r="I41">
        <f t="shared" si="3"/>
        <v>1600</v>
      </c>
      <c r="J41">
        <f t="shared" si="3"/>
        <v>1600</v>
      </c>
      <c r="K41">
        <f t="shared" si="3"/>
        <v>1600</v>
      </c>
      <c r="L41">
        <f t="shared" si="3"/>
        <v>1600</v>
      </c>
      <c r="M41">
        <f t="shared" si="3"/>
        <v>1600</v>
      </c>
      <c r="N41">
        <f t="shared" si="3"/>
        <v>1600</v>
      </c>
      <c r="O41">
        <f t="shared" si="3"/>
        <v>1600</v>
      </c>
      <c r="P41">
        <f t="shared" si="3"/>
        <v>1600</v>
      </c>
      <c r="Q41">
        <f t="shared" si="3"/>
        <v>1600</v>
      </c>
      <c r="R41">
        <f t="shared" si="3"/>
        <v>1600</v>
      </c>
      <c r="S41">
        <f t="shared" si="3"/>
        <v>1600</v>
      </c>
      <c r="T41">
        <f t="shared" si="3"/>
        <v>1600</v>
      </c>
      <c r="U41">
        <f t="shared" si="3"/>
        <v>1600</v>
      </c>
      <c r="V41">
        <f t="shared" si="3"/>
        <v>1600</v>
      </c>
      <c r="W41">
        <f t="shared" si="3"/>
        <v>1600</v>
      </c>
      <c r="X41">
        <f t="shared" si="3"/>
        <v>1600</v>
      </c>
      <c r="Y41">
        <f t="shared" si="3"/>
        <v>1600</v>
      </c>
      <c r="Z41">
        <f t="shared" si="3"/>
        <v>1600</v>
      </c>
      <c r="AA41">
        <f t="shared" si="3"/>
        <v>1600</v>
      </c>
      <c r="AB41" s="31">
        <f t="shared" si="3"/>
        <v>1600</v>
      </c>
    </row>
    <row r="44" spans="1:79">
      <c r="A44" s="22"/>
      <c r="B44" s="35" t="s">
        <v>321</v>
      </c>
      <c r="C44" s="24"/>
      <c r="D44" s="32" t="s">
        <v>3</v>
      </c>
      <c r="E44" s="28" t="s">
        <v>332</v>
      </c>
      <c r="W44" s="26"/>
      <c r="AC44" s="28"/>
    </row>
    <row r="45" spans="1:79" s="2" customFormat="1">
      <c r="A45" s="41"/>
      <c r="B45" s="42">
        <f>+$A$6*$B$6</f>
        <v>1000000</v>
      </c>
      <c r="C45" s="24"/>
      <c r="D45" s="32" t="s">
        <v>78</v>
      </c>
      <c r="E45" s="2" t="s">
        <v>180</v>
      </c>
      <c r="F45" s="2" t="s">
        <v>181</v>
      </c>
      <c r="G45" s="2" t="s">
        <v>182</v>
      </c>
      <c r="H45" s="2" t="s">
        <v>183</v>
      </c>
      <c r="I45" s="2" t="s">
        <v>184</v>
      </c>
      <c r="J45" s="2" t="s">
        <v>185</v>
      </c>
      <c r="K45" s="2" t="s">
        <v>186</v>
      </c>
      <c r="L45" s="2" t="s">
        <v>187</v>
      </c>
      <c r="M45" s="2" t="s">
        <v>188</v>
      </c>
      <c r="N45" s="2" t="s">
        <v>189</v>
      </c>
      <c r="O45" s="2" t="s">
        <v>190</v>
      </c>
      <c r="P45" s="2" t="s">
        <v>191</v>
      </c>
      <c r="Q45" s="2" t="s">
        <v>192</v>
      </c>
      <c r="R45" s="2" t="s">
        <v>193</v>
      </c>
      <c r="S45" s="2" t="s">
        <v>194</v>
      </c>
      <c r="T45" s="2" t="s">
        <v>195</v>
      </c>
      <c r="U45" s="2" t="s">
        <v>196</v>
      </c>
      <c r="V45" s="2" t="s">
        <v>197</v>
      </c>
      <c r="W45" s="43" t="s">
        <v>198</v>
      </c>
      <c r="X45" s="2" t="s">
        <v>199</v>
      </c>
      <c r="Y45" s="2" t="s">
        <v>200</v>
      </c>
      <c r="Z45" s="2" t="s">
        <v>201</v>
      </c>
      <c r="AA45" s="2" t="s">
        <v>202</v>
      </c>
      <c r="AB45" s="44" t="s">
        <v>203</v>
      </c>
      <c r="AC45" s="2" t="s">
        <v>99</v>
      </c>
      <c r="AD45" s="8" t="s">
        <v>105</v>
      </c>
      <c r="AZ45" s="44"/>
      <c r="BX45" s="44"/>
      <c r="CA45" s="44"/>
    </row>
    <row r="46" spans="1:79">
      <c r="A46" s="22"/>
      <c r="B46" s="19"/>
      <c r="C46" s="24"/>
      <c r="D46" s="32" t="s">
        <v>77</v>
      </c>
      <c r="E46">
        <v>0</v>
      </c>
      <c r="F46">
        <v>62.499977662810686</v>
      </c>
      <c r="G46">
        <v>0</v>
      </c>
      <c r="H46">
        <v>0</v>
      </c>
      <c r="I46">
        <v>0</v>
      </c>
      <c r="J46">
        <v>0</v>
      </c>
      <c r="K46">
        <v>2.2337189314214356E-5</v>
      </c>
      <c r="L46">
        <v>0</v>
      </c>
      <c r="M46">
        <v>0</v>
      </c>
      <c r="N46">
        <v>499.99997809220054</v>
      </c>
      <c r="O46">
        <v>124.99999956344253</v>
      </c>
      <c r="P46">
        <v>4.7293689638500074E-7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 s="31">
        <v>2437.5000188592849</v>
      </c>
      <c r="AC46" s="9">
        <f>SUM(E46:AB46)</f>
        <v>3124.999996987865</v>
      </c>
      <c r="AD46" s="19">
        <f>+AC46*8*$C$4</f>
        <v>999999.99903611676</v>
      </c>
      <c r="BZ46" s="26"/>
      <c r="CA46" s="26"/>
    </row>
    <row r="47" spans="1:79">
      <c r="A47" s="20"/>
      <c r="B47" s="6" t="s">
        <v>322</v>
      </c>
      <c r="D47" s="32"/>
    </row>
    <row r="48" spans="1:79">
      <c r="A48" s="21"/>
      <c r="B48" s="19">
        <f>SUMPRODUCT(E46:AB46,E48:AB48)</f>
        <v>999999.99903611676</v>
      </c>
      <c r="D48" s="39" t="s">
        <v>79</v>
      </c>
      <c r="E48">
        <f>+$C$4*8</f>
        <v>320</v>
      </c>
      <c r="F48">
        <f t="shared" ref="F48:AB48" si="4">+$C$4*8</f>
        <v>320</v>
      </c>
      <c r="G48">
        <f t="shared" si="4"/>
        <v>320</v>
      </c>
      <c r="H48">
        <f t="shared" si="4"/>
        <v>320</v>
      </c>
      <c r="I48">
        <f t="shared" si="4"/>
        <v>320</v>
      </c>
      <c r="J48">
        <f t="shared" si="4"/>
        <v>320</v>
      </c>
      <c r="K48">
        <f t="shared" si="4"/>
        <v>320</v>
      </c>
      <c r="L48">
        <f t="shared" si="4"/>
        <v>320</v>
      </c>
      <c r="M48">
        <f t="shared" si="4"/>
        <v>320</v>
      </c>
      <c r="N48">
        <f t="shared" si="4"/>
        <v>320</v>
      </c>
      <c r="O48">
        <f t="shared" si="4"/>
        <v>320</v>
      </c>
      <c r="P48">
        <f t="shared" si="4"/>
        <v>320</v>
      </c>
      <c r="Q48">
        <f t="shared" si="4"/>
        <v>320</v>
      </c>
      <c r="R48">
        <f t="shared" si="4"/>
        <v>320</v>
      </c>
      <c r="S48">
        <f t="shared" si="4"/>
        <v>320</v>
      </c>
      <c r="T48">
        <f t="shared" si="4"/>
        <v>320</v>
      </c>
      <c r="U48">
        <f t="shared" si="4"/>
        <v>320</v>
      </c>
      <c r="V48">
        <f t="shared" si="4"/>
        <v>320</v>
      </c>
      <c r="W48">
        <f t="shared" si="4"/>
        <v>320</v>
      </c>
      <c r="X48">
        <f t="shared" si="4"/>
        <v>320</v>
      </c>
      <c r="Y48">
        <f t="shared" si="4"/>
        <v>320</v>
      </c>
      <c r="Z48">
        <f t="shared" si="4"/>
        <v>320</v>
      </c>
      <c r="AA48">
        <f t="shared" si="4"/>
        <v>320</v>
      </c>
      <c r="AB48" s="31">
        <f t="shared" si="4"/>
        <v>320</v>
      </c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34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34"/>
    </row>
    <row r="49" spans="1:79">
      <c r="A49" s="21"/>
      <c r="D49" s="39"/>
    </row>
    <row r="50" spans="1:79">
      <c r="A50" s="8"/>
      <c r="B50" s="8"/>
      <c r="C50" s="8"/>
      <c r="D50" s="32"/>
    </row>
    <row r="51" spans="1:79">
      <c r="B51" s="8" t="s">
        <v>323</v>
      </c>
      <c r="C51" s="6" t="s">
        <v>103</v>
      </c>
      <c r="D51" s="33" t="s">
        <v>103</v>
      </c>
    </row>
    <row r="52" spans="1:79">
      <c r="A52" s="11" t="s">
        <v>0</v>
      </c>
      <c r="B52" s="8" t="s">
        <v>176</v>
      </c>
      <c r="C52" s="8" t="s">
        <v>324</v>
      </c>
      <c r="D52" s="32" t="s">
        <v>325</v>
      </c>
    </row>
    <row r="53" spans="1:79">
      <c r="A53" s="7" t="s">
        <v>18</v>
      </c>
      <c r="B53" s="9">
        <f>SUMPRODUCT(E53:AB53,E$46:AB$46)</f>
        <v>975000.0075437139</v>
      </c>
      <c r="C53" s="12">
        <f>+Arrivals!D6*$A$6</f>
        <v>6500000</v>
      </c>
      <c r="D53" s="40">
        <f>+B53+D76</f>
        <v>3999999.9897732618</v>
      </c>
      <c r="E53" s="6">
        <f>+Patterns!C3*$D$6</f>
        <v>400</v>
      </c>
      <c r="F53" s="6">
        <f>+Patterns!D3*$D$6</f>
        <v>0</v>
      </c>
      <c r="G53" s="6">
        <f>+Patterns!E3*$D$6</f>
        <v>0</v>
      </c>
      <c r="H53" s="6">
        <f>+Patterns!F3*$D$6</f>
        <v>0</v>
      </c>
      <c r="I53" s="6">
        <f>+Patterns!G3*$D$6</f>
        <v>0</v>
      </c>
      <c r="J53" s="6">
        <f>+Patterns!H3*$D$6</f>
        <v>0</v>
      </c>
      <c r="K53" s="6">
        <f>+Patterns!I3*$D$6</f>
        <v>0</v>
      </c>
      <c r="L53" s="6">
        <f>+Patterns!J3*$D$6</f>
        <v>0</v>
      </c>
      <c r="M53" s="6">
        <f>+Patterns!K3*$D$6</f>
        <v>0</v>
      </c>
      <c r="N53" s="6">
        <f>+Patterns!L3*$D$6</f>
        <v>0</v>
      </c>
      <c r="O53" s="6">
        <f>+Patterns!M3*$D$6</f>
        <v>0</v>
      </c>
      <c r="P53" s="6">
        <f>+Patterns!N3*$D$6</f>
        <v>0</v>
      </c>
      <c r="Q53" s="6">
        <f>+Patterns!O3*$D$6</f>
        <v>0</v>
      </c>
      <c r="R53" s="6">
        <f>+Patterns!P3*$D$6</f>
        <v>0</v>
      </c>
      <c r="S53" s="6">
        <f>+Patterns!Q3*$D$6</f>
        <v>0</v>
      </c>
      <c r="T53" s="6">
        <f>+Patterns!R3*$D$6</f>
        <v>0</v>
      </c>
      <c r="U53" s="6">
        <f>+Patterns!S3*$D$6</f>
        <v>0</v>
      </c>
      <c r="V53" s="6">
        <f>+Patterns!T3*$D$6</f>
        <v>400</v>
      </c>
      <c r="W53" s="6">
        <f>+Patterns!U3*$D$6</f>
        <v>400</v>
      </c>
      <c r="X53" s="6">
        <f>+Patterns!V3*$D$6</f>
        <v>400</v>
      </c>
      <c r="Y53" s="6">
        <f>+Patterns!W3*$D$6</f>
        <v>400</v>
      </c>
      <c r="Z53" s="6">
        <f>+Patterns!X3*$D$6</f>
        <v>400</v>
      </c>
      <c r="AA53" s="6">
        <f>+Patterns!Y3*$D$6</f>
        <v>400</v>
      </c>
      <c r="AB53" s="33">
        <f>+Patterns!Z3*$D$6</f>
        <v>400</v>
      </c>
      <c r="BY53" s="26"/>
      <c r="BZ53" s="26"/>
      <c r="CA53" s="45"/>
    </row>
    <row r="54" spans="1:79">
      <c r="A54" s="7" t="s">
        <v>19</v>
      </c>
      <c r="B54" s="9">
        <f t="shared" ref="B54:B76" si="5">SUMPRODUCT(E54:AB54,E$46:AB$46)</f>
        <v>999999.99860883818</v>
      </c>
      <c r="C54" s="12">
        <f>+Arrivals!D7*$A$6</f>
        <v>7000000</v>
      </c>
      <c r="D54" s="40">
        <f>+B54+D53</f>
        <v>4999999.9883821001</v>
      </c>
      <c r="E54" s="6">
        <f>+Patterns!C4*$D$6</f>
        <v>400</v>
      </c>
      <c r="F54" s="6">
        <f>+Patterns!D4*$D$6</f>
        <v>400</v>
      </c>
      <c r="G54" s="6">
        <f>+Patterns!E4*$D$6</f>
        <v>0</v>
      </c>
      <c r="H54" s="6">
        <f>+Patterns!F4*$D$6</f>
        <v>0</v>
      </c>
      <c r="I54" s="6">
        <f>+Patterns!G4*$D$6</f>
        <v>0</v>
      </c>
      <c r="J54" s="6">
        <f>+Patterns!H4*$D$6</f>
        <v>0</v>
      </c>
      <c r="K54" s="6">
        <f>+Patterns!I4*$D$6</f>
        <v>0</v>
      </c>
      <c r="L54" s="6">
        <f>+Patterns!J4*$D$6</f>
        <v>0</v>
      </c>
      <c r="M54" s="6">
        <f>+Patterns!K4*$D$6</f>
        <v>0</v>
      </c>
      <c r="N54" s="6">
        <f>+Patterns!L4*$D$6</f>
        <v>0</v>
      </c>
      <c r="O54" s="6">
        <f>+Patterns!M4*$D$6</f>
        <v>0</v>
      </c>
      <c r="P54" s="6">
        <f>+Patterns!N4*$D$6</f>
        <v>0</v>
      </c>
      <c r="Q54" s="6">
        <f>+Patterns!O4*$D$6</f>
        <v>0</v>
      </c>
      <c r="R54" s="6">
        <f>+Patterns!P4*$D$6</f>
        <v>0</v>
      </c>
      <c r="S54" s="6">
        <f>+Patterns!Q4*$D$6</f>
        <v>0</v>
      </c>
      <c r="T54" s="6">
        <f>+Patterns!R4*$D$6</f>
        <v>0</v>
      </c>
      <c r="U54" s="6">
        <f>+Patterns!S4*$D$6</f>
        <v>0</v>
      </c>
      <c r="V54" s="6">
        <f>+Patterns!T4*$D$6</f>
        <v>0</v>
      </c>
      <c r="W54" s="6">
        <f>+Patterns!U4*$D$6</f>
        <v>400</v>
      </c>
      <c r="X54" s="6">
        <f>+Patterns!V4*$D$6</f>
        <v>400</v>
      </c>
      <c r="Y54" s="6">
        <f>+Patterns!W4*$D$6</f>
        <v>400</v>
      </c>
      <c r="Z54" s="6">
        <f>+Patterns!X4*$D$6</f>
        <v>400</v>
      </c>
      <c r="AA54" s="6">
        <f>+Patterns!Y4*$D$6</f>
        <v>400</v>
      </c>
      <c r="AB54" s="33">
        <f>+Patterns!Z4*$D$6</f>
        <v>400</v>
      </c>
      <c r="BY54" s="26"/>
      <c r="BZ54" s="26"/>
      <c r="CA54" s="45"/>
    </row>
    <row r="55" spans="1:79">
      <c r="A55" s="7" t="s">
        <v>20</v>
      </c>
      <c r="B55" s="9">
        <f t="shared" si="5"/>
        <v>999999.99860883818</v>
      </c>
      <c r="C55" s="12">
        <f>+Arrivals!D8*$A$6</f>
        <v>7500000</v>
      </c>
      <c r="D55" s="40">
        <f t="shared" ref="D55:D76" si="6">+B55+D54</f>
        <v>5999999.986990938</v>
      </c>
      <c r="E55" s="6">
        <f>+Patterns!C5*$D$6</f>
        <v>400</v>
      </c>
      <c r="F55" s="6">
        <f>+Patterns!D5*$D$6</f>
        <v>400</v>
      </c>
      <c r="G55" s="6">
        <f>+Patterns!E5*$D$6</f>
        <v>400</v>
      </c>
      <c r="H55" s="6">
        <f>+Patterns!F5*$D$6</f>
        <v>0</v>
      </c>
      <c r="I55" s="6">
        <f>+Patterns!G5*$D$6</f>
        <v>0</v>
      </c>
      <c r="J55" s="6">
        <f>+Patterns!H5*$D$6</f>
        <v>0</v>
      </c>
      <c r="K55" s="6">
        <f>+Patterns!I5*$D$6</f>
        <v>0</v>
      </c>
      <c r="L55" s="6">
        <f>+Patterns!J5*$D$6</f>
        <v>0</v>
      </c>
      <c r="M55" s="6">
        <f>+Patterns!K5*$D$6</f>
        <v>0</v>
      </c>
      <c r="N55" s="6">
        <f>+Patterns!L5*$D$6</f>
        <v>0</v>
      </c>
      <c r="O55" s="6">
        <f>+Patterns!M5*$D$6</f>
        <v>0</v>
      </c>
      <c r="P55" s="6">
        <f>+Patterns!N5*$D$6</f>
        <v>0</v>
      </c>
      <c r="Q55" s="6">
        <f>+Patterns!O5*$D$6</f>
        <v>0</v>
      </c>
      <c r="R55" s="6">
        <f>+Patterns!P5*$D$6</f>
        <v>0</v>
      </c>
      <c r="S55" s="6">
        <f>+Patterns!Q5*$D$6</f>
        <v>0</v>
      </c>
      <c r="T55" s="6">
        <f>+Patterns!R5*$D$6</f>
        <v>0</v>
      </c>
      <c r="U55" s="6">
        <f>+Patterns!S5*$D$6</f>
        <v>0</v>
      </c>
      <c r="V55" s="6">
        <f>+Patterns!T5*$D$6</f>
        <v>0</v>
      </c>
      <c r="W55" s="6">
        <f>+Patterns!U5*$D$6</f>
        <v>0</v>
      </c>
      <c r="X55" s="6">
        <f>+Patterns!V5*$D$6</f>
        <v>400</v>
      </c>
      <c r="Y55" s="6">
        <f>+Patterns!W5*$D$6</f>
        <v>400</v>
      </c>
      <c r="Z55" s="6">
        <f>+Patterns!X5*$D$6</f>
        <v>400</v>
      </c>
      <c r="AA55" s="6">
        <f>+Patterns!Y5*$D$6</f>
        <v>400</v>
      </c>
      <c r="AB55" s="33">
        <f>+Patterns!Z5*$D$6</f>
        <v>400</v>
      </c>
      <c r="BY55" s="26"/>
      <c r="BZ55" s="26"/>
      <c r="CA55" s="45"/>
    </row>
    <row r="56" spans="1:79">
      <c r="A56" s="7" t="s">
        <v>21</v>
      </c>
      <c r="B56" s="9">
        <f t="shared" si="5"/>
        <v>999999.99860883818</v>
      </c>
      <c r="C56" s="12">
        <f>+Arrivals!D9*$A$6</f>
        <v>8000000</v>
      </c>
      <c r="D56" s="40">
        <f t="shared" si="6"/>
        <v>6999999.9855997758</v>
      </c>
      <c r="E56" s="6">
        <f>+Patterns!C6*$D$6</f>
        <v>400</v>
      </c>
      <c r="F56" s="6">
        <f>+Patterns!D6*$D$6</f>
        <v>400</v>
      </c>
      <c r="G56" s="6">
        <f>+Patterns!E6*$D$6</f>
        <v>400</v>
      </c>
      <c r="H56" s="6">
        <f>+Patterns!F6*$D$6</f>
        <v>400</v>
      </c>
      <c r="I56" s="6">
        <f>+Patterns!G6*$D$6</f>
        <v>0</v>
      </c>
      <c r="J56" s="6">
        <f>+Patterns!H6*$D$6</f>
        <v>0</v>
      </c>
      <c r="K56" s="6">
        <f>+Patterns!I6*$D$6</f>
        <v>0</v>
      </c>
      <c r="L56" s="6">
        <f>+Patterns!J6*$D$6</f>
        <v>0</v>
      </c>
      <c r="M56" s="6">
        <f>+Patterns!K6*$D$6</f>
        <v>0</v>
      </c>
      <c r="N56" s="6">
        <f>+Patterns!L6*$D$6</f>
        <v>0</v>
      </c>
      <c r="O56" s="6">
        <f>+Patterns!M6*$D$6</f>
        <v>0</v>
      </c>
      <c r="P56" s="6">
        <f>+Patterns!N6*$D$6</f>
        <v>0</v>
      </c>
      <c r="Q56" s="6">
        <f>+Patterns!O6*$D$6</f>
        <v>0</v>
      </c>
      <c r="R56" s="6">
        <f>+Patterns!P6*$D$6</f>
        <v>0</v>
      </c>
      <c r="S56" s="6">
        <f>+Patterns!Q6*$D$6</f>
        <v>0</v>
      </c>
      <c r="T56" s="6">
        <f>+Patterns!R6*$D$6</f>
        <v>0</v>
      </c>
      <c r="U56" s="6">
        <f>+Patterns!S6*$D$6</f>
        <v>0</v>
      </c>
      <c r="V56" s="6">
        <f>+Patterns!T6*$D$6</f>
        <v>0</v>
      </c>
      <c r="W56" s="6">
        <f>+Patterns!U6*$D$6</f>
        <v>0</v>
      </c>
      <c r="X56" s="6">
        <f>+Patterns!V6*$D$6</f>
        <v>0</v>
      </c>
      <c r="Y56" s="6">
        <f>+Patterns!W6*$D$6</f>
        <v>400</v>
      </c>
      <c r="Z56" s="6">
        <f>+Patterns!X6*$D$6</f>
        <v>400</v>
      </c>
      <c r="AA56" s="6">
        <f>+Patterns!Y6*$D$6</f>
        <v>400</v>
      </c>
      <c r="AB56" s="33">
        <f>+Patterns!Z6*$D$6</f>
        <v>400</v>
      </c>
      <c r="BY56" s="26"/>
      <c r="BZ56" s="26"/>
      <c r="CA56" s="45"/>
    </row>
    <row r="57" spans="1:79">
      <c r="A57" s="7" t="s">
        <v>22</v>
      </c>
      <c r="B57" s="9">
        <f t="shared" si="5"/>
        <v>999999.99860883818</v>
      </c>
      <c r="C57" s="12">
        <f>+Arrivals!D10*$A$6</f>
        <v>8500000</v>
      </c>
      <c r="D57" s="40">
        <f t="shared" si="6"/>
        <v>7999999.9842086136</v>
      </c>
      <c r="E57" s="6">
        <f>+Patterns!C7*$D$6</f>
        <v>400</v>
      </c>
      <c r="F57" s="6">
        <f>+Patterns!D7*$D$6</f>
        <v>400</v>
      </c>
      <c r="G57" s="6">
        <f>+Patterns!E7*$D$6</f>
        <v>400</v>
      </c>
      <c r="H57" s="6">
        <f>+Patterns!F7*$D$6</f>
        <v>400</v>
      </c>
      <c r="I57" s="6">
        <f>+Patterns!G7*$D$6</f>
        <v>400</v>
      </c>
      <c r="J57" s="6">
        <f>+Patterns!H7*$D$6</f>
        <v>0</v>
      </c>
      <c r="K57" s="6">
        <f>+Patterns!I7*$D$6</f>
        <v>0</v>
      </c>
      <c r="L57" s="6">
        <f>+Patterns!J7*$D$6</f>
        <v>0</v>
      </c>
      <c r="M57" s="6">
        <f>+Patterns!K7*$D$6</f>
        <v>0</v>
      </c>
      <c r="N57" s="6">
        <f>+Patterns!L7*$D$6</f>
        <v>0</v>
      </c>
      <c r="O57" s="6">
        <f>+Patterns!M7*$D$6</f>
        <v>0</v>
      </c>
      <c r="P57" s="6">
        <f>+Patterns!N7*$D$6</f>
        <v>0</v>
      </c>
      <c r="Q57" s="6">
        <f>+Patterns!O7*$D$6</f>
        <v>0</v>
      </c>
      <c r="R57" s="6">
        <f>+Patterns!P7*$D$6</f>
        <v>0</v>
      </c>
      <c r="S57" s="6">
        <f>+Patterns!Q7*$D$6</f>
        <v>0</v>
      </c>
      <c r="T57" s="6">
        <f>+Patterns!R7*$D$6</f>
        <v>0</v>
      </c>
      <c r="U57" s="6">
        <f>+Patterns!S7*$D$6</f>
        <v>0</v>
      </c>
      <c r="V57" s="6">
        <f>+Patterns!T7*$D$6</f>
        <v>0</v>
      </c>
      <c r="W57" s="6">
        <f>+Patterns!U7*$D$6</f>
        <v>0</v>
      </c>
      <c r="X57" s="6">
        <f>+Patterns!V7*$D$6</f>
        <v>0</v>
      </c>
      <c r="Y57" s="6">
        <f>+Patterns!W7*$D$6</f>
        <v>0</v>
      </c>
      <c r="Z57" s="6">
        <f>+Patterns!X7*$D$6</f>
        <v>400</v>
      </c>
      <c r="AA57" s="6">
        <f>+Patterns!Y7*$D$6</f>
        <v>400</v>
      </c>
      <c r="AB57" s="33">
        <f>+Patterns!Z7*$D$6</f>
        <v>400</v>
      </c>
      <c r="BY57" s="26"/>
      <c r="BZ57" s="26"/>
      <c r="CA57" s="45"/>
    </row>
    <row r="58" spans="1:79">
      <c r="A58" s="7" t="s">
        <v>23</v>
      </c>
      <c r="B58" s="9">
        <f t="shared" si="5"/>
        <v>999999.99860883818</v>
      </c>
      <c r="C58" s="12">
        <f>+Arrivals!D11*$A$6</f>
        <v>9000000</v>
      </c>
      <c r="D58" s="40">
        <f t="shared" si="6"/>
        <v>8999999.9828174524</v>
      </c>
      <c r="E58" s="6">
        <f>+Patterns!C8*$D$6</f>
        <v>400</v>
      </c>
      <c r="F58" s="6">
        <f>+Patterns!D8*$D$6</f>
        <v>400</v>
      </c>
      <c r="G58" s="6">
        <f>+Patterns!E8*$D$6</f>
        <v>400</v>
      </c>
      <c r="H58" s="6">
        <f>+Patterns!F8*$D$6</f>
        <v>400</v>
      </c>
      <c r="I58" s="6">
        <f>+Patterns!G8*$D$6</f>
        <v>400</v>
      </c>
      <c r="J58" s="6">
        <f>+Patterns!H8*$D$6</f>
        <v>400</v>
      </c>
      <c r="K58" s="6">
        <f>+Patterns!I8*$D$6</f>
        <v>0</v>
      </c>
      <c r="L58" s="6">
        <f>+Patterns!J8*$D$6</f>
        <v>0</v>
      </c>
      <c r="M58" s="6">
        <f>+Patterns!K8*$D$6</f>
        <v>0</v>
      </c>
      <c r="N58" s="6">
        <f>+Patterns!L8*$D$6</f>
        <v>0</v>
      </c>
      <c r="O58" s="6">
        <f>+Patterns!M8*$D$6</f>
        <v>0</v>
      </c>
      <c r="P58" s="6">
        <f>+Patterns!N8*$D$6</f>
        <v>0</v>
      </c>
      <c r="Q58" s="6">
        <f>+Patterns!O8*$D$6</f>
        <v>0</v>
      </c>
      <c r="R58" s="6">
        <f>+Patterns!P8*$D$6</f>
        <v>0</v>
      </c>
      <c r="S58" s="6">
        <f>+Patterns!Q8*$D$6</f>
        <v>0</v>
      </c>
      <c r="T58" s="6">
        <f>+Patterns!R8*$D$6</f>
        <v>0</v>
      </c>
      <c r="U58" s="6">
        <f>+Patterns!S8*$D$6</f>
        <v>0</v>
      </c>
      <c r="V58" s="6">
        <f>+Patterns!T8*$D$6</f>
        <v>0</v>
      </c>
      <c r="W58" s="6">
        <f>+Patterns!U8*$D$6</f>
        <v>0</v>
      </c>
      <c r="X58" s="6">
        <f>+Patterns!V8*$D$6</f>
        <v>0</v>
      </c>
      <c r="Y58" s="6">
        <f>+Patterns!W8*$D$6</f>
        <v>0</v>
      </c>
      <c r="Z58" s="6">
        <f>+Patterns!X8*$D$6</f>
        <v>0</v>
      </c>
      <c r="AA58" s="6">
        <f>+Patterns!Y8*$D$6</f>
        <v>400</v>
      </c>
      <c r="AB58" s="33">
        <f>+Patterns!Z8*$D$6</f>
        <v>400</v>
      </c>
      <c r="BY58" s="26"/>
      <c r="BZ58" s="26"/>
      <c r="CA58" s="45"/>
    </row>
    <row r="59" spans="1:79">
      <c r="A59" s="7" t="s">
        <v>24</v>
      </c>
      <c r="B59" s="9">
        <f t="shared" si="5"/>
        <v>1000000.0075437139</v>
      </c>
      <c r="C59" s="12">
        <f>+Arrivals!D12*$A$6</f>
        <v>10000000</v>
      </c>
      <c r="D59" s="40">
        <f t="shared" si="6"/>
        <v>9999999.9903611671</v>
      </c>
      <c r="E59" s="6">
        <f>+Patterns!C9*$D$6</f>
        <v>400</v>
      </c>
      <c r="F59" s="6">
        <f>+Patterns!D9*$D$6</f>
        <v>400</v>
      </c>
      <c r="G59" s="6">
        <f>+Patterns!E9*$D$6</f>
        <v>400</v>
      </c>
      <c r="H59" s="6">
        <f>+Patterns!F9*$D$6</f>
        <v>400</v>
      </c>
      <c r="I59" s="6">
        <f>+Patterns!G9*$D$6</f>
        <v>400</v>
      </c>
      <c r="J59" s="6">
        <f>+Patterns!H9*$D$6</f>
        <v>400</v>
      </c>
      <c r="K59" s="6">
        <f>+Patterns!I9*$D$6</f>
        <v>400</v>
      </c>
      <c r="L59" s="6">
        <f>+Patterns!J9*$D$6</f>
        <v>0</v>
      </c>
      <c r="M59" s="6">
        <f>+Patterns!K9*$D$6</f>
        <v>0</v>
      </c>
      <c r="N59" s="6">
        <f>+Patterns!L9*$D$6</f>
        <v>0</v>
      </c>
      <c r="O59" s="6">
        <f>+Patterns!M9*$D$6</f>
        <v>0</v>
      </c>
      <c r="P59" s="6">
        <f>+Patterns!N9*$D$6</f>
        <v>0</v>
      </c>
      <c r="Q59" s="6">
        <f>+Patterns!O9*$D$6</f>
        <v>0</v>
      </c>
      <c r="R59" s="6">
        <f>+Patterns!P9*$D$6</f>
        <v>0</v>
      </c>
      <c r="S59" s="6">
        <f>+Patterns!Q9*$D$6</f>
        <v>0</v>
      </c>
      <c r="T59" s="6">
        <f>+Patterns!R9*$D$6</f>
        <v>0</v>
      </c>
      <c r="U59" s="6">
        <f>+Patterns!S9*$D$6</f>
        <v>0</v>
      </c>
      <c r="V59" s="6">
        <f>+Patterns!T9*$D$6</f>
        <v>0</v>
      </c>
      <c r="W59" s="6">
        <f>+Patterns!U9*$D$6</f>
        <v>0</v>
      </c>
      <c r="X59" s="6">
        <f>+Patterns!V9*$D$6</f>
        <v>0</v>
      </c>
      <c r="Y59" s="6">
        <f>+Patterns!W9*$D$6</f>
        <v>0</v>
      </c>
      <c r="Z59" s="6">
        <f>+Patterns!X9*$D$6</f>
        <v>0</v>
      </c>
      <c r="AA59" s="6">
        <f>+Patterns!Y9*$D$6</f>
        <v>0</v>
      </c>
      <c r="AB59" s="33">
        <f>+Patterns!Z9*$D$6</f>
        <v>400</v>
      </c>
      <c r="BY59" s="26"/>
      <c r="BZ59" s="26"/>
      <c r="CA59" s="45"/>
    </row>
    <row r="60" spans="1:79">
      <c r="A60" s="7" t="s">
        <v>25</v>
      </c>
      <c r="B60" s="9">
        <f t="shared" si="5"/>
        <v>25000</v>
      </c>
      <c r="C60" s="12">
        <f>+Arrivals!D13*$A$6</f>
        <v>500000</v>
      </c>
      <c r="D60" s="40">
        <f>+B60</f>
        <v>25000</v>
      </c>
      <c r="E60" s="6">
        <f>+Patterns!C10*$D$6</f>
        <v>400</v>
      </c>
      <c r="F60" s="6">
        <f>+Patterns!D10*$D$6</f>
        <v>400</v>
      </c>
      <c r="G60" s="6">
        <f>+Patterns!E10*$D$6</f>
        <v>400</v>
      </c>
      <c r="H60" s="6">
        <f>+Patterns!F10*$D$6</f>
        <v>400</v>
      </c>
      <c r="I60" s="6">
        <f>+Patterns!G10*$D$6</f>
        <v>400</v>
      </c>
      <c r="J60" s="6">
        <f>+Patterns!H10*$D$6</f>
        <v>400</v>
      </c>
      <c r="K60" s="6">
        <f>+Patterns!I10*$D$6</f>
        <v>400</v>
      </c>
      <c r="L60" s="6">
        <f>+Patterns!J10*$D$6</f>
        <v>400</v>
      </c>
      <c r="M60" s="6">
        <f>+Patterns!K10*$D$6</f>
        <v>0</v>
      </c>
      <c r="N60" s="6">
        <f>+Patterns!L10*$D$6</f>
        <v>0</v>
      </c>
      <c r="O60" s="6">
        <f>+Patterns!M10*$D$6</f>
        <v>0</v>
      </c>
      <c r="P60" s="6">
        <f>+Patterns!N10*$D$6</f>
        <v>0</v>
      </c>
      <c r="Q60" s="6">
        <f>+Patterns!O10*$D$6</f>
        <v>0</v>
      </c>
      <c r="R60" s="6">
        <f>+Patterns!P10*$D$6</f>
        <v>0</v>
      </c>
      <c r="S60" s="6">
        <f>+Patterns!Q10*$D$6</f>
        <v>0</v>
      </c>
      <c r="T60" s="6">
        <f>+Patterns!R10*$D$6</f>
        <v>0</v>
      </c>
      <c r="U60" s="6">
        <f>+Patterns!S10*$D$6</f>
        <v>0</v>
      </c>
      <c r="V60" s="6">
        <f>+Patterns!T10*$D$6</f>
        <v>0</v>
      </c>
      <c r="W60" s="6">
        <f>+Patterns!U10*$D$6</f>
        <v>0</v>
      </c>
      <c r="X60" s="6">
        <f>+Patterns!V10*$D$6</f>
        <v>0</v>
      </c>
      <c r="Y60" s="6">
        <f>+Patterns!W10*$D$6</f>
        <v>0</v>
      </c>
      <c r="Z60" s="6">
        <f>+Patterns!X10*$D$6</f>
        <v>0</v>
      </c>
      <c r="AA60" s="6">
        <f>+Patterns!Y10*$D$6</f>
        <v>0</v>
      </c>
      <c r="AB60" s="33">
        <f>+Patterns!Z10*$D$6</f>
        <v>0</v>
      </c>
      <c r="BY60" s="26"/>
      <c r="BZ60" s="26"/>
      <c r="CA60" s="45"/>
    </row>
    <row r="61" spans="1:79">
      <c r="A61" s="7" t="s">
        <v>26</v>
      </c>
      <c r="B61" s="9">
        <f t="shared" si="5"/>
        <v>25000</v>
      </c>
      <c r="C61" s="12">
        <f>+Arrivals!D14*$A$6</f>
        <v>50000</v>
      </c>
      <c r="D61" s="40">
        <f t="shared" si="6"/>
        <v>50000</v>
      </c>
      <c r="E61" s="6">
        <f>+Patterns!C11*$D$6</f>
        <v>0</v>
      </c>
      <c r="F61" s="6">
        <f>+Patterns!D11*$D$6</f>
        <v>400</v>
      </c>
      <c r="G61" s="6">
        <f>+Patterns!E11*$D$6</f>
        <v>400</v>
      </c>
      <c r="H61" s="6">
        <f>+Patterns!F11*$D$6</f>
        <v>400</v>
      </c>
      <c r="I61" s="6">
        <f>+Patterns!G11*$D$6</f>
        <v>400</v>
      </c>
      <c r="J61" s="6">
        <f>+Patterns!H11*$D$6</f>
        <v>400</v>
      </c>
      <c r="K61" s="6">
        <f>+Patterns!I11*$D$6</f>
        <v>400</v>
      </c>
      <c r="L61" s="6">
        <f>+Patterns!J11*$D$6</f>
        <v>400</v>
      </c>
      <c r="M61" s="6">
        <f>+Patterns!K11*$D$6</f>
        <v>400</v>
      </c>
      <c r="N61" s="6">
        <f>+Patterns!L11*$D$6</f>
        <v>0</v>
      </c>
      <c r="O61" s="6">
        <f>+Patterns!M11*$D$6</f>
        <v>0</v>
      </c>
      <c r="P61" s="6">
        <f>+Patterns!N11*$D$6</f>
        <v>0</v>
      </c>
      <c r="Q61" s="6">
        <f>+Patterns!O11*$D$6</f>
        <v>0</v>
      </c>
      <c r="R61" s="6">
        <f>+Patterns!P11*$D$6</f>
        <v>0</v>
      </c>
      <c r="S61" s="6">
        <f>+Patterns!Q11*$D$6</f>
        <v>0</v>
      </c>
      <c r="T61" s="6">
        <f>+Patterns!R11*$D$6</f>
        <v>0</v>
      </c>
      <c r="U61" s="6">
        <f>+Patterns!S11*$D$6</f>
        <v>0</v>
      </c>
      <c r="V61" s="6">
        <f>+Patterns!T11*$D$6</f>
        <v>0</v>
      </c>
      <c r="W61" s="6">
        <f>+Patterns!U11*$D$6</f>
        <v>0</v>
      </c>
      <c r="X61" s="6">
        <f>+Patterns!V11*$D$6</f>
        <v>0</v>
      </c>
      <c r="Y61" s="6">
        <f>+Patterns!W11*$D$6</f>
        <v>0</v>
      </c>
      <c r="Z61" s="6">
        <f>+Patterns!X11*$D$6</f>
        <v>0</v>
      </c>
      <c r="AA61" s="6">
        <f>+Patterns!Y11*$D$6</f>
        <v>0</v>
      </c>
      <c r="AB61" s="33">
        <f>+Patterns!Z11*$D$6</f>
        <v>0</v>
      </c>
      <c r="BY61" s="26"/>
      <c r="BZ61" s="26"/>
      <c r="CA61" s="45"/>
    </row>
    <row r="62" spans="1:79">
      <c r="A62" s="7" t="s">
        <v>27</v>
      </c>
      <c r="B62" s="9">
        <f t="shared" si="5"/>
        <v>200000.00017175594</v>
      </c>
      <c r="C62" s="12">
        <f>+Arrivals!D15*$A$6</f>
        <v>250000</v>
      </c>
      <c r="D62" s="40">
        <f t="shared" si="6"/>
        <v>250000.00017175594</v>
      </c>
      <c r="E62" s="6">
        <f>+Patterns!C12*$D$6</f>
        <v>0</v>
      </c>
      <c r="F62" s="6">
        <f>+Patterns!D12*$D$6</f>
        <v>0</v>
      </c>
      <c r="G62" s="6">
        <f>+Patterns!E12*$D$6</f>
        <v>400</v>
      </c>
      <c r="H62" s="6">
        <f>+Patterns!F12*$D$6</f>
        <v>400</v>
      </c>
      <c r="I62" s="6">
        <f>+Patterns!G12*$D$6</f>
        <v>400</v>
      </c>
      <c r="J62" s="6">
        <f>+Patterns!H12*$D$6</f>
        <v>400</v>
      </c>
      <c r="K62" s="6">
        <f>+Patterns!I12*$D$6</f>
        <v>400</v>
      </c>
      <c r="L62" s="6">
        <f>+Patterns!J12*$D$6</f>
        <v>400</v>
      </c>
      <c r="M62" s="6">
        <f>+Patterns!K12*$D$6</f>
        <v>400</v>
      </c>
      <c r="N62" s="6">
        <f>+Patterns!L12*$D$6</f>
        <v>400</v>
      </c>
      <c r="O62" s="6">
        <f>+Patterns!M12*$D$6</f>
        <v>0</v>
      </c>
      <c r="P62" s="6">
        <f>+Patterns!N12*$D$6</f>
        <v>0</v>
      </c>
      <c r="Q62" s="6">
        <f>+Patterns!O12*$D$6</f>
        <v>0</v>
      </c>
      <c r="R62" s="6">
        <f>+Patterns!P12*$D$6</f>
        <v>0</v>
      </c>
      <c r="S62" s="6">
        <f>+Patterns!Q12*$D$6</f>
        <v>0</v>
      </c>
      <c r="T62" s="6">
        <f>+Patterns!R12*$D$6</f>
        <v>0</v>
      </c>
      <c r="U62" s="6">
        <f>+Patterns!S12*$D$6</f>
        <v>0</v>
      </c>
      <c r="V62" s="6">
        <f>+Patterns!T12*$D$6</f>
        <v>0</v>
      </c>
      <c r="W62" s="6">
        <f>+Patterns!U12*$D$6</f>
        <v>0</v>
      </c>
      <c r="X62" s="6">
        <f>+Patterns!V12*$D$6</f>
        <v>0</v>
      </c>
      <c r="Y62" s="6">
        <f>+Patterns!W12*$D$6</f>
        <v>0</v>
      </c>
      <c r="Z62" s="6">
        <f>+Patterns!X12*$D$6</f>
        <v>0</v>
      </c>
      <c r="AA62" s="6">
        <f>+Patterns!Y12*$D$6</f>
        <v>0</v>
      </c>
      <c r="AB62" s="33">
        <f>+Patterns!Z12*$D$6</f>
        <v>0</v>
      </c>
      <c r="BY62" s="26"/>
      <c r="BZ62" s="26"/>
      <c r="CA62" s="45"/>
    </row>
    <row r="63" spans="1:79">
      <c r="A63" s="7" t="s">
        <v>28</v>
      </c>
      <c r="B63" s="9">
        <f t="shared" si="5"/>
        <v>249999.99999713295</v>
      </c>
      <c r="C63" s="12">
        <f>+Arrivals!D16*$A$6</f>
        <v>500000</v>
      </c>
      <c r="D63" s="40">
        <f t="shared" si="6"/>
        <v>500000.00016888889</v>
      </c>
      <c r="E63" s="6">
        <f>+Patterns!C13*$D$6</f>
        <v>0</v>
      </c>
      <c r="F63" s="6">
        <f>+Patterns!D13*$D$6</f>
        <v>0</v>
      </c>
      <c r="G63" s="6">
        <f>+Patterns!E13*$D$6</f>
        <v>0</v>
      </c>
      <c r="H63" s="6">
        <f>+Patterns!F13*$D$6</f>
        <v>400</v>
      </c>
      <c r="I63" s="6">
        <f>+Patterns!G13*$D$6</f>
        <v>400</v>
      </c>
      <c r="J63" s="6">
        <f>+Patterns!H13*$D$6</f>
        <v>400</v>
      </c>
      <c r="K63" s="6">
        <f>+Patterns!I13*$D$6</f>
        <v>400</v>
      </c>
      <c r="L63" s="6">
        <f>+Patterns!J13*$D$6</f>
        <v>400</v>
      </c>
      <c r="M63" s="6">
        <f>+Patterns!K13*$D$6</f>
        <v>400</v>
      </c>
      <c r="N63" s="6">
        <f>+Patterns!L13*$D$6</f>
        <v>400</v>
      </c>
      <c r="O63" s="6">
        <f>+Patterns!M13*$D$6</f>
        <v>400</v>
      </c>
      <c r="P63" s="6">
        <f>+Patterns!N13*$D$6</f>
        <v>0</v>
      </c>
      <c r="Q63" s="6">
        <f>+Patterns!O13*$D$6</f>
        <v>0</v>
      </c>
      <c r="R63" s="6">
        <f>+Patterns!P13*$D$6</f>
        <v>0</v>
      </c>
      <c r="S63" s="6">
        <f>+Patterns!Q13*$D$6</f>
        <v>0</v>
      </c>
      <c r="T63" s="6">
        <f>+Patterns!R13*$D$6</f>
        <v>0</v>
      </c>
      <c r="U63" s="6">
        <f>+Patterns!S13*$D$6</f>
        <v>0</v>
      </c>
      <c r="V63" s="6">
        <f>+Patterns!T13*$D$6</f>
        <v>0</v>
      </c>
      <c r="W63" s="6">
        <f>+Patterns!U13*$D$6</f>
        <v>0</v>
      </c>
      <c r="X63" s="6">
        <f>+Patterns!V13*$D$6</f>
        <v>0</v>
      </c>
      <c r="Y63" s="6">
        <f>+Patterns!W13*$D$6</f>
        <v>0</v>
      </c>
      <c r="Z63" s="6">
        <f>+Patterns!X13*$D$6</f>
        <v>0</v>
      </c>
      <c r="AA63" s="6">
        <f>+Patterns!Y13*$D$6</f>
        <v>0</v>
      </c>
      <c r="AB63" s="33">
        <f>+Patterns!Z13*$D$6</f>
        <v>0</v>
      </c>
      <c r="BY63" s="26"/>
      <c r="BZ63" s="26"/>
      <c r="CA63" s="45"/>
    </row>
    <row r="64" spans="1:79">
      <c r="A64" s="7" t="s">
        <v>29</v>
      </c>
      <c r="B64" s="9">
        <f t="shared" si="5"/>
        <v>250000.00018630771</v>
      </c>
      <c r="C64" s="12">
        <f>+Arrivals!D17*$A$6</f>
        <v>750000</v>
      </c>
      <c r="D64" s="40">
        <f t="shared" si="6"/>
        <v>750000.00035519665</v>
      </c>
      <c r="E64" s="6">
        <f>+Patterns!C14*$D$6</f>
        <v>0</v>
      </c>
      <c r="F64" s="6">
        <f>+Patterns!D14*$D$6</f>
        <v>0</v>
      </c>
      <c r="G64" s="6">
        <f>+Patterns!E14*$D$6</f>
        <v>0</v>
      </c>
      <c r="H64" s="6">
        <f>+Patterns!F14*$D$6</f>
        <v>0</v>
      </c>
      <c r="I64" s="6">
        <f>+Patterns!G14*$D$6</f>
        <v>400</v>
      </c>
      <c r="J64" s="6">
        <f>+Patterns!H14*$D$6</f>
        <v>400</v>
      </c>
      <c r="K64" s="6">
        <f>+Patterns!I14*$D$6</f>
        <v>400</v>
      </c>
      <c r="L64" s="6">
        <f>+Patterns!J14*$D$6</f>
        <v>400</v>
      </c>
      <c r="M64" s="6">
        <f>+Patterns!K14*$D$6</f>
        <v>400</v>
      </c>
      <c r="N64" s="6">
        <f>+Patterns!L14*$D$6</f>
        <v>400</v>
      </c>
      <c r="O64" s="6">
        <f>+Patterns!M14*$D$6</f>
        <v>400</v>
      </c>
      <c r="P64" s="6">
        <f>+Patterns!N14*$D$6</f>
        <v>400</v>
      </c>
      <c r="Q64" s="6">
        <f>+Patterns!O14*$D$6</f>
        <v>0</v>
      </c>
      <c r="R64" s="6">
        <f>+Patterns!P14*$D$6</f>
        <v>0</v>
      </c>
      <c r="S64" s="6">
        <f>+Patterns!Q14*$D$6</f>
        <v>0</v>
      </c>
      <c r="T64" s="6">
        <f>+Patterns!R14*$D$6</f>
        <v>0</v>
      </c>
      <c r="U64" s="6">
        <f>+Patterns!S14*$D$6</f>
        <v>0</v>
      </c>
      <c r="V64" s="6">
        <f>+Patterns!T14*$D$6</f>
        <v>0</v>
      </c>
      <c r="W64" s="6">
        <f>+Patterns!U14*$D$6</f>
        <v>0</v>
      </c>
      <c r="X64" s="6">
        <f>+Patterns!V14*$D$6</f>
        <v>0</v>
      </c>
      <c r="Y64" s="6">
        <f>+Patterns!W14*$D$6</f>
        <v>0</v>
      </c>
      <c r="Z64" s="6">
        <f>+Patterns!X14*$D$6</f>
        <v>0</v>
      </c>
      <c r="AA64" s="6">
        <f>+Patterns!Y14*$D$6</f>
        <v>0</v>
      </c>
      <c r="AB64" s="33">
        <f>+Patterns!Z14*$D$6</f>
        <v>0</v>
      </c>
      <c r="BY64" s="26"/>
      <c r="BZ64" s="26"/>
      <c r="CA64" s="45"/>
    </row>
    <row r="65" spans="1:79">
      <c r="A65" s="7" t="s">
        <v>30</v>
      </c>
      <c r="B65" s="9">
        <f t="shared" si="5"/>
        <v>250000.00018630771</v>
      </c>
      <c r="C65" s="12">
        <f>+Arrivals!D18*$A$6</f>
        <v>1000000</v>
      </c>
      <c r="D65" s="40">
        <f t="shared" si="6"/>
        <v>1000000.0005415044</v>
      </c>
      <c r="E65" s="6">
        <f>+Patterns!C15*$D$6</f>
        <v>0</v>
      </c>
      <c r="F65" s="6">
        <f>+Patterns!D15*$D$6</f>
        <v>0</v>
      </c>
      <c r="G65" s="6">
        <f>+Patterns!E15*$D$6</f>
        <v>0</v>
      </c>
      <c r="H65" s="6">
        <f>+Patterns!F15*$D$6</f>
        <v>0</v>
      </c>
      <c r="I65" s="6">
        <f>+Patterns!G15*$D$6</f>
        <v>0</v>
      </c>
      <c r="J65" s="6">
        <f>+Patterns!H15*$D$6</f>
        <v>400</v>
      </c>
      <c r="K65" s="6">
        <f>+Patterns!I15*$D$6</f>
        <v>400</v>
      </c>
      <c r="L65" s="6">
        <f>+Patterns!J15*$D$6</f>
        <v>400</v>
      </c>
      <c r="M65" s="6">
        <f>+Patterns!K15*$D$6</f>
        <v>400</v>
      </c>
      <c r="N65" s="6">
        <f>+Patterns!L15*$D$6</f>
        <v>400</v>
      </c>
      <c r="O65" s="6">
        <f>+Patterns!M15*$D$6</f>
        <v>400</v>
      </c>
      <c r="P65" s="6">
        <f>+Patterns!N15*$D$6</f>
        <v>400</v>
      </c>
      <c r="Q65" s="6">
        <f>+Patterns!O15*$D$6</f>
        <v>400</v>
      </c>
      <c r="R65" s="6">
        <f>+Patterns!P15*$D$6</f>
        <v>0</v>
      </c>
      <c r="S65" s="6">
        <f>+Patterns!Q15*$D$6</f>
        <v>0</v>
      </c>
      <c r="T65" s="6">
        <f>+Patterns!R15*$D$6</f>
        <v>0</v>
      </c>
      <c r="U65" s="6">
        <f>+Patterns!S15*$D$6</f>
        <v>0</v>
      </c>
      <c r="V65" s="6">
        <f>+Patterns!T15*$D$6</f>
        <v>0</v>
      </c>
      <c r="W65" s="6">
        <f>+Patterns!U15*$D$6</f>
        <v>0</v>
      </c>
      <c r="X65" s="6">
        <f>+Patterns!V15*$D$6</f>
        <v>0</v>
      </c>
      <c r="Y65" s="6">
        <f>+Patterns!W15*$D$6</f>
        <v>0</v>
      </c>
      <c r="Z65" s="6">
        <f>+Patterns!X15*$D$6</f>
        <v>0</v>
      </c>
      <c r="AA65" s="6">
        <f>+Patterns!Y15*$D$6</f>
        <v>0</v>
      </c>
      <c r="AB65" s="33">
        <f>+Patterns!Z15*$D$6</f>
        <v>0</v>
      </c>
      <c r="BY65" s="26"/>
      <c r="BZ65" s="26"/>
      <c r="CA65" s="45"/>
    </row>
    <row r="66" spans="1:79">
      <c r="A66" s="7" t="s">
        <v>31</v>
      </c>
      <c r="B66" s="9">
        <f t="shared" si="5"/>
        <v>250000.00018630771</v>
      </c>
      <c r="C66" s="12">
        <f>+Arrivals!D19*$A$6</f>
        <v>1500000</v>
      </c>
      <c r="D66" s="40">
        <f t="shared" si="6"/>
        <v>1250000.0007278121</v>
      </c>
      <c r="E66" s="6">
        <f>+Patterns!C16*$D$6</f>
        <v>0</v>
      </c>
      <c r="F66" s="6">
        <f>+Patterns!D16*$D$6</f>
        <v>0</v>
      </c>
      <c r="G66" s="6">
        <f>+Patterns!E16*$D$6</f>
        <v>0</v>
      </c>
      <c r="H66" s="6">
        <f>+Patterns!F16*$D$6</f>
        <v>0</v>
      </c>
      <c r="I66" s="6">
        <f>+Patterns!G16*$D$6</f>
        <v>0</v>
      </c>
      <c r="J66" s="6">
        <f>+Patterns!H16*$D$6</f>
        <v>0</v>
      </c>
      <c r="K66" s="6">
        <f>+Patterns!I16*$D$6</f>
        <v>400</v>
      </c>
      <c r="L66" s="6">
        <f>+Patterns!J16*$D$6</f>
        <v>400</v>
      </c>
      <c r="M66" s="6">
        <f>+Patterns!K16*$D$6</f>
        <v>400</v>
      </c>
      <c r="N66" s="6">
        <f>+Patterns!L16*$D$6</f>
        <v>400</v>
      </c>
      <c r="O66" s="6">
        <f>+Patterns!M16*$D$6</f>
        <v>400</v>
      </c>
      <c r="P66" s="6">
        <f>+Patterns!N16*$D$6</f>
        <v>400</v>
      </c>
      <c r="Q66" s="6">
        <f>+Patterns!O16*$D$6</f>
        <v>400</v>
      </c>
      <c r="R66" s="6">
        <f>+Patterns!P16*$D$6</f>
        <v>400</v>
      </c>
      <c r="S66" s="6">
        <f>+Patterns!Q16*$D$6</f>
        <v>0</v>
      </c>
      <c r="T66" s="6">
        <f>+Patterns!R16*$D$6</f>
        <v>0</v>
      </c>
      <c r="U66" s="6">
        <f>+Patterns!S16*$D$6</f>
        <v>0</v>
      </c>
      <c r="V66" s="6">
        <f>+Patterns!T16*$D$6</f>
        <v>0</v>
      </c>
      <c r="W66" s="6">
        <f>+Patterns!U16*$D$6</f>
        <v>0</v>
      </c>
      <c r="X66" s="6">
        <f>+Patterns!V16*$D$6</f>
        <v>0</v>
      </c>
      <c r="Y66" s="6">
        <f>+Patterns!W16*$D$6</f>
        <v>0</v>
      </c>
      <c r="Z66" s="6">
        <f>+Patterns!X16*$D$6</f>
        <v>0</v>
      </c>
      <c r="AA66" s="6">
        <f>+Patterns!Y16*$D$6</f>
        <v>0</v>
      </c>
      <c r="AB66" s="33">
        <f>+Patterns!Z16*$D$6</f>
        <v>0</v>
      </c>
      <c r="BY66" s="26"/>
      <c r="BZ66" s="26"/>
      <c r="CA66" s="45"/>
    </row>
    <row r="67" spans="1:79">
      <c r="A67" s="7" t="s">
        <v>32</v>
      </c>
      <c r="B67" s="9">
        <f t="shared" si="5"/>
        <v>249999.99125143199</v>
      </c>
      <c r="C67" s="12">
        <f>+Arrivals!D20*$A$6</f>
        <v>2000000</v>
      </c>
      <c r="D67" s="40">
        <f t="shared" si="6"/>
        <v>1499999.9919792442</v>
      </c>
      <c r="E67" s="6">
        <f>+Patterns!C17*$D$6</f>
        <v>0</v>
      </c>
      <c r="F67" s="6">
        <f>+Patterns!D17*$D$6</f>
        <v>0</v>
      </c>
      <c r="G67" s="6">
        <f>+Patterns!E17*$D$6</f>
        <v>0</v>
      </c>
      <c r="H67" s="6">
        <f>+Patterns!F17*$D$6</f>
        <v>0</v>
      </c>
      <c r="I67" s="6">
        <f>+Patterns!G17*$D$6</f>
        <v>0</v>
      </c>
      <c r="J67" s="6">
        <f>+Patterns!H17*$D$6</f>
        <v>0</v>
      </c>
      <c r="K67" s="6">
        <f>+Patterns!I17*$D$6</f>
        <v>0</v>
      </c>
      <c r="L67" s="6">
        <f>+Patterns!J17*$D$6</f>
        <v>400</v>
      </c>
      <c r="M67" s="6">
        <f>+Patterns!K17*$D$6</f>
        <v>400</v>
      </c>
      <c r="N67" s="6">
        <f>+Patterns!L17*$D$6</f>
        <v>400</v>
      </c>
      <c r="O67" s="6">
        <f>+Patterns!M17*$D$6</f>
        <v>400</v>
      </c>
      <c r="P67" s="6">
        <f>+Patterns!N17*$D$6</f>
        <v>400</v>
      </c>
      <c r="Q67" s="6">
        <f>+Patterns!O17*$D$6</f>
        <v>400</v>
      </c>
      <c r="R67" s="6">
        <f>+Patterns!P17*$D$6</f>
        <v>400</v>
      </c>
      <c r="S67" s="6">
        <f>+Patterns!Q17*$D$6</f>
        <v>400</v>
      </c>
      <c r="T67" s="6">
        <f>+Patterns!R17*$D$6</f>
        <v>0</v>
      </c>
      <c r="U67" s="6">
        <f>+Patterns!S17*$D$6</f>
        <v>0</v>
      </c>
      <c r="V67" s="6">
        <f>+Patterns!T17*$D$6</f>
        <v>0</v>
      </c>
      <c r="W67" s="6">
        <f>+Patterns!U17*$D$6</f>
        <v>0</v>
      </c>
      <c r="X67" s="6">
        <f>+Patterns!V17*$D$6</f>
        <v>0</v>
      </c>
      <c r="Y67" s="6">
        <f>+Patterns!W17*$D$6</f>
        <v>0</v>
      </c>
      <c r="Z67" s="6">
        <f>+Patterns!X17*$D$6</f>
        <v>0</v>
      </c>
      <c r="AA67" s="6">
        <f>+Patterns!Y17*$D$6</f>
        <v>0</v>
      </c>
      <c r="AB67" s="33">
        <f>+Patterns!Z17*$D$6</f>
        <v>0</v>
      </c>
      <c r="BY67" s="26"/>
      <c r="BZ67" s="26"/>
      <c r="CA67" s="45"/>
    </row>
    <row r="68" spans="1:79">
      <c r="A68" s="7" t="s">
        <v>33</v>
      </c>
      <c r="B68" s="9">
        <f t="shared" si="5"/>
        <v>249999.99125143199</v>
      </c>
      <c r="C68" s="12">
        <f>+Arrivals!D21*$A$6</f>
        <v>2500000</v>
      </c>
      <c r="D68" s="40">
        <f t="shared" si="6"/>
        <v>1749999.983230676</v>
      </c>
      <c r="E68" s="6">
        <f>+Patterns!C18*$D$6</f>
        <v>0</v>
      </c>
      <c r="F68" s="6">
        <f>+Patterns!D18*$D$6</f>
        <v>0</v>
      </c>
      <c r="G68" s="6">
        <f>+Patterns!E18*$D$6</f>
        <v>0</v>
      </c>
      <c r="H68" s="6">
        <f>+Patterns!F18*$D$6</f>
        <v>0</v>
      </c>
      <c r="I68" s="6">
        <f>+Patterns!G18*$D$6</f>
        <v>0</v>
      </c>
      <c r="J68" s="6">
        <f>+Patterns!H18*$D$6</f>
        <v>0</v>
      </c>
      <c r="K68" s="6">
        <f>+Patterns!I18*$D$6</f>
        <v>0</v>
      </c>
      <c r="L68" s="6">
        <f>+Patterns!J18*$D$6</f>
        <v>0</v>
      </c>
      <c r="M68" s="6">
        <f>+Patterns!K18*$D$6</f>
        <v>400</v>
      </c>
      <c r="N68" s="6">
        <f>+Patterns!L18*$D$6</f>
        <v>400</v>
      </c>
      <c r="O68" s="6">
        <f>+Patterns!M18*$D$6</f>
        <v>400</v>
      </c>
      <c r="P68" s="6">
        <f>+Patterns!N18*$D$6</f>
        <v>400</v>
      </c>
      <c r="Q68" s="6">
        <f>+Patterns!O18*$D$6</f>
        <v>400</v>
      </c>
      <c r="R68" s="6">
        <f>+Patterns!P18*$D$6</f>
        <v>400</v>
      </c>
      <c r="S68" s="6">
        <f>+Patterns!Q18*$D$6</f>
        <v>400</v>
      </c>
      <c r="T68" s="6">
        <f>+Patterns!R18*$D$6</f>
        <v>400</v>
      </c>
      <c r="U68" s="6">
        <f>+Patterns!S18*$D$6</f>
        <v>0</v>
      </c>
      <c r="V68" s="6">
        <f>+Patterns!T18*$D$6</f>
        <v>0</v>
      </c>
      <c r="W68" s="6">
        <f>+Patterns!U18*$D$6</f>
        <v>0</v>
      </c>
      <c r="X68" s="6">
        <f>+Patterns!V18*$D$6</f>
        <v>0</v>
      </c>
      <c r="Y68" s="6">
        <f>+Patterns!W18*$D$6</f>
        <v>0</v>
      </c>
      <c r="Z68" s="6">
        <f>+Patterns!X18*$D$6</f>
        <v>0</v>
      </c>
      <c r="AA68" s="6">
        <f>+Patterns!Y18*$D$6</f>
        <v>0</v>
      </c>
      <c r="AB68" s="33">
        <f>+Patterns!Z18*$D$6</f>
        <v>0</v>
      </c>
      <c r="BY68" s="26"/>
      <c r="BZ68" s="26"/>
      <c r="CA68" s="45"/>
    </row>
    <row r="69" spans="1:79">
      <c r="A69" s="7" t="s">
        <v>34</v>
      </c>
      <c r="B69" s="9">
        <f t="shared" si="5"/>
        <v>249999.99125143199</v>
      </c>
      <c r="C69" s="12">
        <f>+Arrivals!D22*$A$6</f>
        <v>3000000</v>
      </c>
      <c r="D69" s="40">
        <f t="shared" si="6"/>
        <v>1999999.9744821079</v>
      </c>
      <c r="E69" s="6">
        <f>+Patterns!C19*$D$6</f>
        <v>0</v>
      </c>
      <c r="F69" s="6">
        <f>+Patterns!D19*$D$6</f>
        <v>0</v>
      </c>
      <c r="G69" s="6">
        <f>+Patterns!E19*$D$6</f>
        <v>0</v>
      </c>
      <c r="H69" s="6">
        <f>+Patterns!F19*$D$6</f>
        <v>0</v>
      </c>
      <c r="I69" s="6">
        <f>+Patterns!G19*$D$6</f>
        <v>0</v>
      </c>
      <c r="J69" s="6">
        <f>+Patterns!H19*$D$6</f>
        <v>0</v>
      </c>
      <c r="K69" s="6">
        <f>+Patterns!I19*$D$6</f>
        <v>0</v>
      </c>
      <c r="L69" s="6">
        <f>+Patterns!J19*$D$6</f>
        <v>0</v>
      </c>
      <c r="M69" s="6">
        <f>+Patterns!K19*$D$6</f>
        <v>0</v>
      </c>
      <c r="N69" s="6">
        <f>+Patterns!L19*$D$6</f>
        <v>400</v>
      </c>
      <c r="O69" s="6">
        <f>+Patterns!M19*$D$6</f>
        <v>400</v>
      </c>
      <c r="P69" s="6">
        <f>+Patterns!N19*$D$6</f>
        <v>400</v>
      </c>
      <c r="Q69" s="6">
        <f>+Patterns!O19*$D$6</f>
        <v>400</v>
      </c>
      <c r="R69" s="6">
        <f>+Patterns!P19*$D$6</f>
        <v>400</v>
      </c>
      <c r="S69" s="6">
        <f>+Patterns!Q19*$D$6</f>
        <v>400</v>
      </c>
      <c r="T69" s="6">
        <f>+Patterns!R19*$D$6</f>
        <v>400</v>
      </c>
      <c r="U69" s="6">
        <f>+Patterns!S19*$D$6</f>
        <v>400</v>
      </c>
      <c r="V69" s="6">
        <f>+Patterns!T19*$D$6</f>
        <v>0</v>
      </c>
      <c r="W69" s="6">
        <f>+Patterns!U19*$D$6</f>
        <v>0</v>
      </c>
      <c r="X69" s="6">
        <f>+Patterns!V19*$D$6</f>
        <v>0</v>
      </c>
      <c r="Y69" s="6">
        <f>+Patterns!W19*$D$6</f>
        <v>0</v>
      </c>
      <c r="Z69" s="6">
        <f>+Patterns!X19*$D$6</f>
        <v>0</v>
      </c>
      <c r="AA69" s="6">
        <f>+Patterns!Y19*$D$6</f>
        <v>0</v>
      </c>
      <c r="AB69" s="33">
        <f>+Patterns!Z19*$D$6</f>
        <v>0</v>
      </c>
      <c r="BY69" s="26"/>
      <c r="BZ69" s="26"/>
      <c r="CA69" s="45"/>
    </row>
    <row r="70" spans="1:79">
      <c r="A70" s="7" t="s">
        <v>35</v>
      </c>
      <c r="B70" s="9">
        <f t="shared" si="5"/>
        <v>50000.00001455177</v>
      </c>
      <c r="C70" s="12">
        <f>+Arrivals!D23*$A$6</f>
        <v>3200000</v>
      </c>
      <c r="D70" s="40">
        <f t="shared" si="6"/>
        <v>2049999.9744966596</v>
      </c>
      <c r="E70" s="6">
        <f>+Patterns!C20*$D$6</f>
        <v>0</v>
      </c>
      <c r="F70" s="6">
        <f>+Patterns!D20*$D$6</f>
        <v>0</v>
      </c>
      <c r="G70" s="6">
        <f>+Patterns!E20*$D$6</f>
        <v>0</v>
      </c>
      <c r="H70" s="6">
        <f>+Patterns!F20*$D$6</f>
        <v>0</v>
      </c>
      <c r="I70" s="6">
        <f>+Patterns!G20*$D$6</f>
        <v>0</v>
      </c>
      <c r="J70" s="6">
        <f>+Patterns!H20*$D$6</f>
        <v>0</v>
      </c>
      <c r="K70" s="6">
        <f>+Patterns!I20*$D$6</f>
        <v>0</v>
      </c>
      <c r="L70" s="6">
        <f>+Patterns!J20*$D$6</f>
        <v>0</v>
      </c>
      <c r="M70" s="6">
        <f>+Patterns!K20*$D$6</f>
        <v>0</v>
      </c>
      <c r="N70" s="6">
        <f>+Patterns!L20*$D$6</f>
        <v>0</v>
      </c>
      <c r="O70" s="6">
        <f>+Patterns!M20*$D$6</f>
        <v>400</v>
      </c>
      <c r="P70" s="6">
        <f>+Patterns!N20*$D$6</f>
        <v>400</v>
      </c>
      <c r="Q70" s="6">
        <f>+Patterns!O20*$D$6</f>
        <v>400</v>
      </c>
      <c r="R70" s="6">
        <f>+Patterns!P20*$D$6</f>
        <v>400</v>
      </c>
      <c r="S70" s="6">
        <f>+Patterns!Q20*$D$6</f>
        <v>400</v>
      </c>
      <c r="T70" s="6">
        <f>+Patterns!R20*$D$6</f>
        <v>400</v>
      </c>
      <c r="U70" s="6">
        <f>+Patterns!S20*$D$6</f>
        <v>400</v>
      </c>
      <c r="V70" s="6">
        <f>+Patterns!T20*$D$6</f>
        <v>400</v>
      </c>
      <c r="W70" s="6">
        <f>+Patterns!U20*$D$6</f>
        <v>0</v>
      </c>
      <c r="X70" s="6">
        <f>+Patterns!V20*$D$6</f>
        <v>0</v>
      </c>
      <c r="Y70" s="6">
        <f>+Patterns!W20*$D$6</f>
        <v>0</v>
      </c>
      <c r="Z70" s="6">
        <f>+Patterns!X20*$D$6</f>
        <v>0</v>
      </c>
      <c r="AA70" s="6">
        <f>+Patterns!Y20*$D$6</f>
        <v>0</v>
      </c>
      <c r="AB70" s="33">
        <f>+Patterns!Z20*$D$6</f>
        <v>0</v>
      </c>
      <c r="BY70" s="26"/>
      <c r="BZ70" s="26"/>
      <c r="CA70" s="45"/>
    </row>
    <row r="71" spans="1:79">
      <c r="A71" s="7" t="s">
        <v>36</v>
      </c>
      <c r="B71" s="9">
        <f t="shared" si="5"/>
        <v>1.8917475855400028E-4</v>
      </c>
      <c r="C71" s="12">
        <f>+Arrivals!D24*$A$6</f>
        <v>3500000</v>
      </c>
      <c r="D71" s="40">
        <f t="shared" si="6"/>
        <v>2049999.9746858343</v>
      </c>
      <c r="E71" s="6">
        <f>+Patterns!C21*$D$6</f>
        <v>0</v>
      </c>
      <c r="F71" s="6">
        <f>+Patterns!D21*$D$6</f>
        <v>0</v>
      </c>
      <c r="G71" s="6">
        <f>+Patterns!E21*$D$6</f>
        <v>0</v>
      </c>
      <c r="H71" s="6">
        <f>+Patterns!F21*$D$6</f>
        <v>0</v>
      </c>
      <c r="I71" s="6">
        <f>+Patterns!G21*$D$6</f>
        <v>0</v>
      </c>
      <c r="J71" s="6">
        <f>+Patterns!H21*$D$6</f>
        <v>0</v>
      </c>
      <c r="K71" s="6">
        <f>+Patterns!I21*$D$6</f>
        <v>0</v>
      </c>
      <c r="L71" s="6">
        <f>+Patterns!J21*$D$6</f>
        <v>0</v>
      </c>
      <c r="M71" s="6">
        <f>+Patterns!K21*$D$6</f>
        <v>0</v>
      </c>
      <c r="N71" s="6">
        <f>+Patterns!L21*$D$6</f>
        <v>0</v>
      </c>
      <c r="O71" s="6">
        <f>+Patterns!M21*$D$6</f>
        <v>0</v>
      </c>
      <c r="P71" s="6">
        <f>+Patterns!N21*$D$6</f>
        <v>400</v>
      </c>
      <c r="Q71" s="6">
        <f>+Patterns!O21*$D$6</f>
        <v>400</v>
      </c>
      <c r="R71" s="6">
        <f>+Patterns!P21*$D$6</f>
        <v>400</v>
      </c>
      <c r="S71" s="6">
        <f>+Patterns!Q21*$D$6</f>
        <v>400</v>
      </c>
      <c r="T71" s="6">
        <f>+Patterns!R21*$D$6</f>
        <v>400</v>
      </c>
      <c r="U71" s="6">
        <f>+Patterns!S21*$D$6</f>
        <v>400</v>
      </c>
      <c r="V71" s="6">
        <f>+Patterns!T21*$D$6</f>
        <v>400</v>
      </c>
      <c r="W71" s="6">
        <f>+Patterns!U21*$D$6</f>
        <v>400</v>
      </c>
      <c r="X71" s="6">
        <f>+Patterns!V21*$D$6</f>
        <v>0</v>
      </c>
      <c r="Y71" s="6">
        <f>+Patterns!W21*$D$6</f>
        <v>0</v>
      </c>
      <c r="Z71" s="6">
        <f>+Patterns!X21*$D$6</f>
        <v>0</v>
      </c>
      <c r="AA71" s="6">
        <f>+Patterns!Y21*$D$6</f>
        <v>0</v>
      </c>
      <c r="AB71" s="33">
        <f>+Patterns!Z21*$D$6</f>
        <v>0</v>
      </c>
      <c r="BY71" s="26"/>
      <c r="BZ71" s="26"/>
      <c r="CA71" s="45"/>
    </row>
    <row r="72" spans="1:79">
      <c r="A72" s="7" t="s">
        <v>37</v>
      </c>
      <c r="B72" s="9">
        <f t="shared" si="5"/>
        <v>0</v>
      </c>
      <c r="C72" s="12">
        <f>+Arrivals!D25*$A$6</f>
        <v>3800000</v>
      </c>
      <c r="D72" s="40">
        <f t="shared" si="6"/>
        <v>2049999.9746858343</v>
      </c>
      <c r="E72" s="6">
        <f>+Patterns!C22*$D$6</f>
        <v>0</v>
      </c>
      <c r="F72" s="6">
        <f>+Patterns!D22*$D$6</f>
        <v>0</v>
      </c>
      <c r="G72" s="6">
        <f>+Patterns!E22*$D$6</f>
        <v>0</v>
      </c>
      <c r="H72" s="6">
        <f>+Patterns!F22*$D$6</f>
        <v>0</v>
      </c>
      <c r="I72" s="6">
        <f>+Patterns!G22*$D$6</f>
        <v>0</v>
      </c>
      <c r="J72" s="6">
        <f>+Patterns!H22*$D$6</f>
        <v>0</v>
      </c>
      <c r="K72" s="6">
        <f>+Patterns!I22*$D$6</f>
        <v>0</v>
      </c>
      <c r="L72" s="6">
        <f>+Patterns!J22*$D$6</f>
        <v>0</v>
      </c>
      <c r="M72" s="6">
        <f>+Patterns!K22*$D$6</f>
        <v>0</v>
      </c>
      <c r="N72" s="6">
        <f>+Patterns!L22*$D$6</f>
        <v>0</v>
      </c>
      <c r="O72" s="6">
        <f>+Patterns!M22*$D$6</f>
        <v>0</v>
      </c>
      <c r="P72" s="6">
        <f>+Patterns!N22*$D$6</f>
        <v>0</v>
      </c>
      <c r="Q72" s="6">
        <f>+Patterns!O22*$D$6</f>
        <v>400</v>
      </c>
      <c r="R72" s="6">
        <f>+Patterns!P22*$D$6</f>
        <v>400</v>
      </c>
      <c r="S72" s="6">
        <f>+Patterns!Q22*$D$6</f>
        <v>400</v>
      </c>
      <c r="T72" s="6">
        <f>+Patterns!R22*$D$6</f>
        <v>400</v>
      </c>
      <c r="U72" s="6">
        <f>+Patterns!S22*$D$6</f>
        <v>400</v>
      </c>
      <c r="V72" s="6">
        <f>+Patterns!T22*$D$6</f>
        <v>400</v>
      </c>
      <c r="W72" s="6">
        <f>+Patterns!U22*$D$6</f>
        <v>400</v>
      </c>
      <c r="X72" s="6">
        <f>+Patterns!V22*$D$6</f>
        <v>400</v>
      </c>
      <c r="Y72" s="6">
        <f>+Patterns!W22*$D$6</f>
        <v>0</v>
      </c>
      <c r="Z72" s="6">
        <f>+Patterns!X22*$D$6</f>
        <v>0</v>
      </c>
      <c r="AA72" s="6">
        <f>+Patterns!Y22*$D$6</f>
        <v>0</v>
      </c>
      <c r="AB72" s="33">
        <f>+Patterns!Z22*$D$6</f>
        <v>0</v>
      </c>
      <c r="BY72" s="26"/>
      <c r="BZ72" s="26"/>
      <c r="CA72" s="45"/>
    </row>
    <row r="73" spans="1:79">
      <c r="A73" s="7" t="s">
        <v>38</v>
      </c>
      <c r="B73" s="9">
        <f t="shared" si="5"/>
        <v>0</v>
      </c>
      <c r="C73" s="12">
        <f>+Arrivals!D26*$A$6</f>
        <v>4000000</v>
      </c>
      <c r="D73" s="40">
        <f t="shared" si="6"/>
        <v>2049999.9746858343</v>
      </c>
      <c r="E73" s="6">
        <f>+Patterns!C23*$D$6</f>
        <v>0</v>
      </c>
      <c r="F73" s="6">
        <f>+Patterns!D23*$D$6</f>
        <v>0</v>
      </c>
      <c r="G73" s="6">
        <f>+Patterns!E23*$D$6</f>
        <v>0</v>
      </c>
      <c r="H73" s="6">
        <f>+Patterns!F23*$D$6</f>
        <v>0</v>
      </c>
      <c r="I73" s="6">
        <f>+Patterns!G23*$D$6</f>
        <v>0</v>
      </c>
      <c r="J73" s="6">
        <f>+Patterns!H23*$D$6</f>
        <v>0</v>
      </c>
      <c r="K73" s="6">
        <f>+Patterns!I23*$D$6</f>
        <v>0</v>
      </c>
      <c r="L73" s="6">
        <f>+Patterns!J23*$D$6</f>
        <v>0</v>
      </c>
      <c r="M73" s="6">
        <f>+Patterns!K23*$D$6</f>
        <v>0</v>
      </c>
      <c r="N73" s="6">
        <f>+Patterns!L23*$D$6</f>
        <v>0</v>
      </c>
      <c r="O73" s="6">
        <f>+Patterns!M23*$D$6</f>
        <v>0</v>
      </c>
      <c r="P73" s="6">
        <f>+Patterns!N23*$D$6</f>
        <v>0</v>
      </c>
      <c r="Q73" s="6">
        <f>+Patterns!O23*$D$6</f>
        <v>0</v>
      </c>
      <c r="R73" s="6">
        <f>+Patterns!P23*$D$6</f>
        <v>400</v>
      </c>
      <c r="S73" s="6">
        <f>+Patterns!Q23*$D$6</f>
        <v>400</v>
      </c>
      <c r="T73" s="6">
        <f>+Patterns!R23*$D$6</f>
        <v>400</v>
      </c>
      <c r="U73" s="6">
        <f>+Patterns!S23*$D$6</f>
        <v>400</v>
      </c>
      <c r="V73" s="6">
        <f>+Patterns!T23*$D$6</f>
        <v>400</v>
      </c>
      <c r="W73" s="6">
        <f>+Patterns!U23*$D$6</f>
        <v>400</v>
      </c>
      <c r="X73" s="6">
        <f>+Patterns!V23*$D$6</f>
        <v>400</v>
      </c>
      <c r="Y73" s="6">
        <f>+Patterns!W23*$D$6</f>
        <v>400</v>
      </c>
      <c r="Z73" s="6">
        <f>+Patterns!X23*$D$6</f>
        <v>0</v>
      </c>
      <c r="AA73" s="6">
        <f>+Patterns!Y23*$D$6</f>
        <v>0</v>
      </c>
      <c r="AB73" s="33">
        <f>+Patterns!Z23*$D$6</f>
        <v>0</v>
      </c>
      <c r="BY73" s="26"/>
      <c r="BZ73" s="26"/>
      <c r="CA73" s="45"/>
    </row>
    <row r="74" spans="1:79">
      <c r="A74" s="7" t="s">
        <v>39</v>
      </c>
      <c r="B74" s="9">
        <f t="shared" si="5"/>
        <v>0</v>
      </c>
      <c r="C74" s="12">
        <f>+Arrivals!D27*$A$6</f>
        <v>4800000</v>
      </c>
      <c r="D74" s="40">
        <f t="shared" si="6"/>
        <v>2049999.9746858343</v>
      </c>
      <c r="E74" s="6">
        <f>+Patterns!C24*$D$6</f>
        <v>0</v>
      </c>
      <c r="F74" s="6">
        <f>+Patterns!D24*$D$6</f>
        <v>0</v>
      </c>
      <c r="G74" s="6">
        <f>+Patterns!E24*$D$6</f>
        <v>0</v>
      </c>
      <c r="H74" s="6">
        <f>+Patterns!F24*$D$6</f>
        <v>0</v>
      </c>
      <c r="I74" s="6">
        <f>+Patterns!G24*$D$6</f>
        <v>0</v>
      </c>
      <c r="J74" s="6">
        <f>+Patterns!H24*$D$6</f>
        <v>0</v>
      </c>
      <c r="K74" s="6">
        <f>+Patterns!I24*$D$6</f>
        <v>0</v>
      </c>
      <c r="L74" s="6">
        <f>+Patterns!J24*$D$6</f>
        <v>0</v>
      </c>
      <c r="M74" s="6">
        <f>+Patterns!K24*$D$6</f>
        <v>0</v>
      </c>
      <c r="N74" s="6">
        <f>+Patterns!L24*$D$6</f>
        <v>0</v>
      </c>
      <c r="O74" s="6">
        <f>+Patterns!M24*$D$6</f>
        <v>0</v>
      </c>
      <c r="P74" s="6">
        <f>+Patterns!N24*$D$6</f>
        <v>0</v>
      </c>
      <c r="Q74" s="6">
        <f>+Patterns!O24*$D$6</f>
        <v>0</v>
      </c>
      <c r="R74" s="6">
        <f>+Patterns!P24*$D$6</f>
        <v>0</v>
      </c>
      <c r="S74" s="6">
        <f>+Patterns!Q24*$D$6</f>
        <v>400</v>
      </c>
      <c r="T74" s="6">
        <f>+Patterns!R24*$D$6</f>
        <v>400</v>
      </c>
      <c r="U74" s="6">
        <f>+Patterns!S24*$D$6</f>
        <v>400</v>
      </c>
      <c r="V74" s="6">
        <f>+Patterns!T24*$D$6</f>
        <v>400</v>
      </c>
      <c r="W74" s="6">
        <f>+Patterns!U24*$D$6</f>
        <v>400</v>
      </c>
      <c r="X74" s="6">
        <f>+Patterns!V24*$D$6</f>
        <v>400</v>
      </c>
      <c r="Y74" s="6">
        <f>+Patterns!W24*$D$6</f>
        <v>400</v>
      </c>
      <c r="Z74" s="6">
        <f>+Patterns!X24*$D$6</f>
        <v>400</v>
      </c>
      <c r="AA74" s="6">
        <f>+Patterns!Y24*$D$6</f>
        <v>0</v>
      </c>
      <c r="AB74" s="33">
        <f>+Patterns!Z24*$D$6</f>
        <v>0</v>
      </c>
      <c r="BY74" s="26"/>
      <c r="BZ74" s="26"/>
      <c r="CA74" s="45"/>
    </row>
    <row r="75" spans="1:79">
      <c r="A75" s="7" t="s">
        <v>40</v>
      </c>
      <c r="B75" s="9">
        <f t="shared" si="5"/>
        <v>0</v>
      </c>
      <c r="C75" s="12">
        <f>+Arrivals!D28*$A$6</f>
        <v>5500000</v>
      </c>
      <c r="D75" s="40">
        <f t="shared" si="6"/>
        <v>2049999.9746858343</v>
      </c>
      <c r="E75" s="6">
        <f>+Patterns!C25*$D$6</f>
        <v>0</v>
      </c>
      <c r="F75" s="6">
        <f>+Patterns!D25*$D$6</f>
        <v>0</v>
      </c>
      <c r="G75" s="6">
        <f>+Patterns!E25*$D$6</f>
        <v>0</v>
      </c>
      <c r="H75" s="6">
        <f>+Patterns!F25*$D$6</f>
        <v>0</v>
      </c>
      <c r="I75" s="6">
        <f>+Patterns!G25*$D$6</f>
        <v>0</v>
      </c>
      <c r="J75" s="6">
        <f>+Patterns!H25*$D$6</f>
        <v>0</v>
      </c>
      <c r="K75" s="6">
        <f>+Patterns!I25*$D$6</f>
        <v>0</v>
      </c>
      <c r="L75" s="6">
        <f>+Patterns!J25*$D$6</f>
        <v>0</v>
      </c>
      <c r="M75" s="6">
        <f>+Patterns!K25*$D$6</f>
        <v>0</v>
      </c>
      <c r="N75" s="6">
        <f>+Patterns!L25*$D$6</f>
        <v>0</v>
      </c>
      <c r="O75" s="6">
        <f>+Patterns!M25*$D$6</f>
        <v>0</v>
      </c>
      <c r="P75" s="6">
        <f>+Patterns!N25*$D$6</f>
        <v>0</v>
      </c>
      <c r="Q75" s="6">
        <f>+Patterns!O25*$D$6</f>
        <v>0</v>
      </c>
      <c r="R75" s="6">
        <f>+Patterns!P25*$D$6</f>
        <v>0</v>
      </c>
      <c r="S75" s="6">
        <f>+Patterns!Q25*$D$6</f>
        <v>0</v>
      </c>
      <c r="T75" s="6">
        <f>+Patterns!R25*$D$6</f>
        <v>400</v>
      </c>
      <c r="U75" s="6">
        <f>+Patterns!S25*$D$6</f>
        <v>400</v>
      </c>
      <c r="V75" s="6">
        <f>+Patterns!T25*$D$6</f>
        <v>400</v>
      </c>
      <c r="W75" s="6">
        <f>+Patterns!U25*$D$6</f>
        <v>400</v>
      </c>
      <c r="X75" s="6">
        <f>+Patterns!V25*$D$6</f>
        <v>400</v>
      </c>
      <c r="Y75" s="6">
        <f>+Patterns!W25*$D$6</f>
        <v>400</v>
      </c>
      <c r="Z75" s="6">
        <f>+Patterns!X25*$D$6</f>
        <v>400</v>
      </c>
      <c r="AA75" s="6">
        <f>+Patterns!Y25*$D$6</f>
        <v>400</v>
      </c>
      <c r="AB75" s="33">
        <f>+Patterns!Z25*$D$6</f>
        <v>0</v>
      </c>
      <c r="BY75" s="26"/>
      <c r="BZ75" s="26"/>
      <c r="CA75" s="45"/>
    </row>
    <row r="76" spans="1:79">
      <c r="A76" s="7" t="s">
        <v>41</v>
      </c>
      <c r="B76" s="9">
        <f t="shared" si="5"/>
        <v>975000.0075437139</v>
      </c>
      <c r="C76" s="12">
        <f>+Arrivals!D29*$A$6</f>
        <v>6200000</v>
      </c>
      <c r="D76" s="40">
        <f t="shared" si="6"/>
        <v>3024999.982229548</v>
      </c>
      <c r="E76" s="6">
        <f>+Patterns!C26*$D$6</f>
        <v>0</v>
      </c>
      <c r="F76" s="6">
        <f>+Patterns!D26*$D$6</f>
        <v>0</v>
      </c>
      <c r="G76" s="6">
        <f>+Patterns!E26*$D$6</f>
        <v>0</v>
      </c>
      <c r="H76" s="6">
        <f>+Patterns!F26*$D$6</f>
        <v>0</v>
      </c>
      <c r="I76" s="6">
        <f>+Patterns!G26*$D$6</f>
        <v>0</v>
      </c>
      <c r="J76" s="6">
        <f>+Patterns!H26*$D$6</f>
        <v>0</v>
      </c>
      <c r="K76" s="6">
        <f>+Patterns!I26*$D$6</f>
        <v>0</v>
      </c>
      <c r="L76" s="6">
        <f>+Patterns!J26*$D$6</f>
        <v>0</v>
      </c>
      <c r="M76" s="6">
        <f>+Patterns!K26*$D$6</f>
        <v>0</v>
      </c>
      <c r="N76" s="6">
        <f>+Patterns!L26*$D$6</f>
        <v>0</v>
      </c>
      <c r="O76" s="6">
        <f>+Patterns!M26*$D$6</f>
        <v>0</v>
      </c>
      <c r="P76" s="6">
        <f>+Patterns!N26*$D$6</f>
        <v>0</v>
      </c>
      <c r="Q76" s="6">
        <f>+Patterns!O26*$D$6</f>
        <v>0</v>
      </c>
      <c r="R76" s="6">
        <f>+Patterns!P26*$D$6</f>
        <v>0</v>
      </c>
      <c r="S76" s="6">
        <f>+Patterns!Q26*$D$6</f>
        <v>0</v>
      </c>
      <c r="T76" s="6">
        <f>+Patterns!R26*$D$6</f>
        <v>0</v>
      </c>
      <c r="U76" s="6">
        <f>+Patterns!S26*$D$6</f>
        <v>400</v>
      </c>
      <c r="V76" s="6">
        <f>+Patterns!T26*$D$6</f>
        <v>400</v>
      </c>
      <c r="W76" s="6">
        <f>+Patterns!U26*$D$6</f>
        <v>400</v>
      </c>
      <c r="X76" s="6">
        <f>+Patterns!V26*$D$6</f>
        <v>400</v>
      </c>
      <c r="Y76" s="6">
        <f>+Patterns!W26*$D$6</f>
        <v>400</v>
      </c>
      <c r="Z76" s="6">
        <f>+Patterns!X26*$D$6</f>
        <v>400</v>
      </c>
      <c r="AA76" s="6">
        <f>+Patterns!Y26*$D$6</f>
        <v>400</v>
      </c>
      <c r="AB76" s="33">
        <f>+Patterns!Z26*$D$6</f>
        <v>400</v>
      </c>
      <c r="BY76" s="26"/>
      <c r="BZ76" s="26"/>
      <c r="CA76" s="45"/>
    </row>
    <row r="77" spans="1:79">
      <c r="A77" s="7" t="s">
        <v>97</v>
      </c>
      <c r="B77" s="9">
        <f>SUM(B53:B76)</f>
        <v>9999999.9903611653</v>
      </c>
      <c r="C77" s="12">
        <f>+$A$4</f>
        <v>10000000</v>
      </c>
      <c r="D77" s="40">
        <f>+D59</f>
        <v>9999999.9903611671</v>
      </c>
      <c r="E77">
        <f>SUM(E53:E76)</f>
        <v>3200</v>
      </c>
      <c r="F77">
        <f t="shared" ref="F77:AB77" si="7">SUM(F53:F76)</f>
        <v>3200</v>
      </c>
      <c r="G77">
        <f t="shared" si="7"/>
        <v>3200</v>
      </c>
      <c r="H77">
        <f t="shared" si="7"/>
        <v>3200</v>
      </c>
      <c r="I77">
        <f t="shared" si="7"/>
        <v>3200</v>
      </c>
      <c r="J77">
        <f t="shared" si="7"/>
        <v>3200</v>
      </c>
      <c r="K77">
        <f t="shared" si="7"/>
        <v>3200</v>
      </c>
      <c r="L77">
        <f t="shared" si="7"/>
        <v>3200</v>
      </c>
      <c r="M77">
        <f t="shared" si="7"/>
        <v>3200</v>
      </c>
      <c r="N77">
        <f t="shared" si="7"/>
        <v>3200</v>
      </c>
      <c r="O77">
        <f t="shared" si="7"/>
        <v>3200</v>
      </c>
      <c r="P77">
        <f t="shared" si="7"/>
        <v>3200</v>
      </c>
      <c r="Q77">
        <f t="shared" si="7"/>
        <v>3200</v>
      </c>
      <c r="R77">
        <f t="shared" si="7"/>
        <v>3200</v>
      </c>
      <c r="S77">
        <f t="shared" si="7"/>
        <v>3200</v>
      </c>
      <c r="T77">
        <f t="shared" si="7"/>
        <v>3200</v>
      </c>
      <c r="U77">
        <f t="shared" si="7"/>
        <v>3200</v>
      </c>
      <c r="V77">
        <f t="shared" si="7"/>
        <v>3200</v>
      </c>
      <c r="W77">
        <f t="shared" si="7"/>
        <v>3200</v>
      </c>
      <c r="X77">
        <f t="shared" si="7"/>
        <v>3200</v>
      </c>
      <c r="Y77">
        <f t="shared" si="7"/>
        <v>3200</v>
      </c>
      <c r="Z77">
        <f t="shared" si="7"/>
        <v>3200</v>
      </c>
      <c r="AA77">
        <f t="shared" si="7"/>
        <v>3200</v>
      </c>
      <c r="AB77" s="31">
        <f t="shared" si="7"/>
        <v>3200</v>
      </c>
    </row>
  </sheetData>
  <printOptions headings="1" gridLines="1"/>
  <pageMargins left="0.5" right="0.5" top="0.75" bottom="0.75" header="0.5" footer="0.5"/>
  <pageSetup orientation="landscape" blackAndWhite="1" horizontalDpi="200" verticalDpi="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1">
    <pageSetUpPr autoPageBreaks="0"/>
  </sheetPr>
  <dimension ref="A1:CB77"/>
  <sheetViews>
    <sheetView zoomScale="50" zoomScaleNormal="50" workbookViewId="0">
      <pane xSplit="2" topLeftCell="C1" activePane="topRight" state="frozen"/>
      <selection activeCell="A7" sqref="A7"/>
      <selection pane="topRight" activeCell="E8" sqref="E8"/>
    </sheetView>
  </sheetViews>
  <sheetFormatPr defaultRowHeight="12.75"/>
  <cols>
    <col min="1" max="1" width="12.42578125" customWidth="1"/>
    <col min="2" max="2" width="12.7109375" customWidth="1"/>
    <col min="3" max="3" width="11.140625" customWidth="1"/>
    <col min="4" max="4" width="11.7109375" style="31" customWidth="1"/>
    <col min="5" max="5" width="6" customWidth="1"/>
    <col min="6" max="6" width="5.7109375" customWidth="1"/>
    <col min="7" max="7" width="6.140625" customWidth="1"/>
    <col min="8" max="8" width="5.42578125" customWidth="1"/>
    <col min="9" max="9" width="5.7109375" customWidth="1"/>
    <col min="10" max="10" width="6" customWidth="1"/>
    <col min="11" max="11" width="5.7109375" customWidth="1"/>
    <col min="12" max="12" width="5.85546875" customWidth="1"/>
    <col min="13" max="13" width="6.42578125" customWidth="1"/>
    <col min="14" max="15" width="5.7109375" customWidth="1"/>
    <col min="16" max="16" width="5.42578125" customWidth="1"/>
    <col min="17" max="17" width="6.28515625" customWidth="1"/>
    <col min="18" max="18" width="6" customWidth="1"/>
    <col min="19" max="19" width="5.5703125" customWidth="1"/>
    <col min="20" max="21" width="6" customWidth="1"/>
    <col min="22" max="22" width="5.7109375" customWidth="1"/>
    <col min="23" max="23" width="5.42578125" customWidth="1"/>
    <col min="24" max="24" width="6.28515625" customWidth="1"/>
    <col min="25" max="25" width="5.7109375" customWidth="1"/>
    <col min="26" max="26" width="6" customWidth="1"/>
    <col min="27" max="27" width="5.85546875" customWidth="1"/>
    <col min="28" max="28" width="6.28515625" style="31" customWidth="1"/>
    <col min="29" max="29" width="7.140625" customWidth="1"/>
    <col min="30" max="30" width="11.140625" customWidth="1"/>
    <col min="31" max="31" width="5.5703125" customWidth="1"/>
    <col min="32" max="33" width="5.140625" customWidth="1"/>
    <col min="34" max="34" width="5.5703125" customWidth="1"/>
    <col min="35" max="35" width="5.140625" customWidth="1"/>
    <col min="36" max="36" width="5.5703125" customWidth="1"/>
    <col min="37" max="37" width="5.140625" customWidth="1"/>
    <col min="38" max="38" width="6" customWidth="1"/>
    <col min="39" max="39" width="5.5703125" customWidth="1"/>
    <col min="40" max="40" width="5.7109375" customWidth="1"/>
    <col min="41" max="42" width="5.5703125" customWidth="1"/>
    <col min="43" max="43" width="6.28515625" customWidth="1"/>
    <col min="44" max="44" width="6" customWidth="1"/>
    <col min="45" max="46" width="5.140625" customWidth="1"/>
    <col min="47" max="47" width="5.7109375" customWidth="1"/>
    <col min="48" max="48" width="5.140625" customWidth="1"/>
    <col min="49" max="49" width="6" customWidth="1"/>
    <col min="50" max="50" width="5.28515625" customWidth="1"/>
    <col min="51" max="51" width="5.5703125" customWidth="1"/>
    <col min="52" max="52" width="5.140625" style="31" customWidth="1"/>
    <col min="53" max="53" width="6" customWidth="1"/>
    <col min="54" max="54" width="5.5703125" customWidth="1"/>
    <col min="55" max="55" width="5.7109375" customWidth="1"/>
    <col min="56" max="56" width="5.140625" customWidth="1"/>
    <col min="57" max="58" width="5.28515625" customWidth="1"/>
    <col min="59" max="59" width="5.5703125" customWidth="1"/>
    <col min="60" max="66" width="5.7109375" customWidth="1"/>
    <col min="67" max="67" width="6" customWidth="1"/>
    <col min="68" max="68" width="5.5703125" customWidth="1"/>
    <col min="69" max="69" width="5.7109375" customWidth="1"/>
    <col min="70" max="70" width="5.140625" customWidth="1"/>
    <col min="71" max="71" width="5.7109375" customWidth="1"/>
    <col min="72" max="72" width="5.5703125" customWidth="1"/>
    <col min="73" max="73" width="4.85546875" customWidth="1"/>
    <col min="74" max="74" width="5.140625" customWidth="1"/>
    <col min="75" max="75" width="5.5703125" customWidth="1"/>
    <col min="76" max="76" width="4.85546875" style="31" customWidth="1"/>
    <col min="79" max="79" width="8.85546875" style="31"/>
  </cols>
  <sheetData>
    <row r="1" spans="1:80">
      <c r="A1" s="6">
        <f>MAX($B$9)</f>
        <v>2000000</v>
      </c>
      <c r="B1">
        <f>COUNT($E$6:$AB$33)</f>
        <v>456</v>
      </c>
      <c r="C1">
        <f>{100,100,0.000001,0.05,TRUE,FALSE,FALSE,1,1,1,0.0001,TRUE}</f>
        <v>100</v>
      </c>
      <c r="F1" s="27" t="s">
        <v>333</v>
      </c>
    </row>
    <row r="2" spans="1:80">
      <c r="F2" s="27" t="s">
        <v>317</v>
      </c>
    </row>
    <row r="3" spans="1:80">
      <c r="A3" s="6" t="s">
        <v>318</v>
      </c>
      <c r="B3" s="13" t="s">
        <v>326</v>
      </c>
      <c r="C3" s="13" t="s">
        <v>68</v>
      </c>
      <c r="D3" s="33" t="s">
        <v>328</v>
      </c>
    </row>
    <row r="4" spans="1:80">
      <c r="A4" s="9">
        <v>10000000</v>
      </c>
      <c r="B4" s="10">
        <v>0.2</v>
      </c>
      <c r="C4" s="30">
        <v>40</v>
      </c>
      <c r="D4" s="36">
        <f>+$C$4/$B$4</f>
        <v>200</v>
      </c>
      <c r="E4" s="29"/>
      <c r="F4" s="10"/>
      <c r="AC4" s="29"/>
      <c r="BA4" s="29"/>
    </row>
    <row r="5" spans="1:80" s="2" customFormat="1">
      <c r="A5" s="6" t="s">
        <v>319</v>
      </c>
      <c r="B5" s="13" t="s">
        <v>327</v>
      </c>
      <c r="C5" s="8" t="s">
        <v>106</v>
      </c>
      <c r="D5" s="33" t="s">
        <v>329</v>
      </c>
      <c r="E5" s="8"/>
      <c r="F5" s="14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32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32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32"/>
      <c r="BY5" s="6"/>
      <c r="BZ5"/>
      <c r="CA5" s="31"/>
    </row>
    <row r="6" spans="1:80">
      <c r="A6" s="9">
        <v>10000000</v>
      </c>
      <c r="B6" s="10">
        <v>0.1</v>
      </c>
      <c r="C6" s="55">
        <v>42.5</v>
      </c>
      <c r="D6" s="36">
        <f>+$C$4/$B$6</f>
        <v>400</v>
      </c>
      <c r="W6" s="26"/>
      <c r="BY6" s="8"/>
      <c r="BZ6" s="8"/>
      <c r="CA6" s="32"/>
      <c r="CB6" s="46"/>
    </row>
    <row r="7" spans="1:80">
      <c r="A7" s="8" t="s">
        <v>104</v>
      </c>
      <c r="B7" s="19"/>
      <c r="C7" s="35" t="s">
        <v>330</v>
      </c>
      <c r="D7" s="32"/>
      <c r="W7" s="26"/>
    </row>
    <row r="8" spans="1:80">
      <c r="A8" s="19">
        <f>+B12+B48</f>
        <v>3110781.2373404754</v>
      </c>
      <c r="B8" s="35" t="s">
        <v>331</v>
      </c>
      <c r="C8" s="54">
        <v>42</v>
      </c>
      <c r="D8" s="32" t="s">
        <v>2</v>
      </c>
      <c r="E8" s="28" t="s">
        <v>334</v>
      </c>
      <c r="W8" s="26"/>
      <c r="AC8" s="28"/>
    </row>
    <row r="9" spans="1:80" s="2" customFormat="1">
      <c r="A9" s="41"/>
      <c r="B9" s="42">
        <f>+A4*B4</f>
        <v>2000000</v>
      </c>
      <c r="C9" s="24"/>
      <c r="D9" s="32" t="s">
        <v>78</v>
      </c>
      <c r="E9" s="2" t="s">
        <v>69</v>
      </c>
      <c r="F9" s="2" t="s">
        <v>70</v>
      </c>
      <c r="G9" s="2" t="s">
        <v>71</v>
      </c>
      <c r="H9" s="2" t="s">
        <v>72</v>
      </c>
      <c r="I9" s="2" t="s">
        <v>73</v>
      </c>
      <c r="J9" s="2" t="s">
        <v>74</v>
      </c>
      <c r="K9" s="2" t="s">
        <v>75</v>
      </c>
      <c r="L9" s="2" t="s">
        <v>76</v>
      </c>
      <c r="M9" s="2" t="s">
        <v>81</v>
      </c>
      <c r="N9" s="2" t="s">
        <v>82</v>
      </c>
      <c r="O9" s="2" t="s">
        <v>83</v>
      </c>
      <c r="P9" s="2" t="s">
        <v>84</v>
      </c>
      <c r="Q9" s="2" t="s">
        <v>85</v>
      </c>
      <c r="R9" s="2" t="s">
        <v>86</v>
      </c>
      <c r="S9" s="2" t="s">
        <v>87</v>
      </c>
      <c r="T9" s="2" t="s">
        <v>88</v>
      </c>
      <c r="U9" s="2" t="s">
        <v>89</v>
      </c>
      <c r="V9" s="2" t="s">
        <v>90</v>
      </c>
      <c r="W9" s="43" t="s">
        <v>91</v>
      </c>
      <c r="X9" s="2" t="s">
        <v>92</v>
      </c>
      <c r="Y9" s="2" t="s">
        <v>93</v>
      </c>
      <c r="Z9" s="2" t="s">
        <v>94</v>
      </c>
      <c r="AA9" s="2" t="s">
        <v>95</v>
      </c>
      <c r="AB9" s="44" t="s">
        <v>96</v>
      </c>
      <c r="AC9" s="2" t="s">
        <v>99</v>
      </c>
      <c r="AD9" s="8" t="s">
        <v>105</v>
      </c>
      <c r="AZ9" s="44"/>
      <c r="BX9" s="44"/>
      <c r="CA9" s="44"/>
    </row>
    <row r="10" spans="1:80">
      <c r="A10" s="22"/>
      <c r="B10" s="19"/>
      <c r="C10" s="24"/>
      <c r="D10" s="32" t="s">
        <v>77</v>
      </c>
      <c r="E10">
        <v>124.99999992522419</v>
      </c>
      <c r="F10">
        <v>0</v>
      </c>
      <c r="G10">
        <v>0</v>
      </c>
      <c r="H10">
        <v>0</v>
      </c>
      <c r="I10">
        <v>0</v>
      </c>
      <c r="J10">
        <v>0</v>
      </c>
      <c r="K10">
        <v>499.99999909167201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3624.9999844651593</v>
      </c>
      <c r="T10">
        <v>0</v>
      </c>
      <c r="U10">
        <v>2000.0000101801088</v>
      </c>
      <c r="V10">
        <v>0</v>
      </c>
      <c r="W10" s="26">
        <v>0</v>
      </c>
      <c r="X10">
        <v>0</v>
      </c>
      <c r="Y10">
        <v>0</v>
      </c>
      <c r="Z10">
        <v>0</v>
      </c>
      <c r="AA10">
        <v>0</v>
      </c>
      <c r="AB10" s="31">
        <v>0</v>
      </c>
      <c r="AC10" s="9">
        <f>SUM(E10:AB10)</f>
        <v>6249.9999936621643</v>
      </c>
      <c r="AD10" s="19">
        <f>SUMPRODUCT($E$12:$AB$12,$E$10:$AB$10)</f>
        <v>2068124.9979681242</v>
      </c>
      <c r="BQ10" s="26"/>
      <c r="BY10" s="26"/>
      <c r="BZ10" s="26"/>
      <c r="CA10" s="45"/>
    </row>
    <row r="11" spans="1:80">
      <c r="A11" s="20"/>
      <c r="B11" s="6" t="s">
        <v>320</v>
      </c>
      <c r="D11" s="32"/>
    </row>
    <row r="12" spans="1:80">
      <c r="A12" s="21"/>
      <c r="B12" s="19">
        <f>SUMPRODUCT($E$12:$AB$12,$E$10:$AB$10)</f>
        <v>2068124.9979681242</v>
      </c>
      <c r="D12" s="39" t="s">
        <v>79</v>
      </c>
      <c r="E12" s="23">
        <f>+$C$4*2+$C$6*6</f>
        <v>335</v>
      </c>
      <c r="F12" s="19">
        <f>+$C$4*3+$C$6*5</f>
        <v>332.5</v>
      </c>
      <c r="G12" s="19">
        <f>+$C$4*4+$C$6*4</f>
        <v>330</v>
      </c>
      <c r="H12" s="19">
        <f>+$C$4*5+$C$6*3</f>
        <v>327.5</v>
      </c>
      <c r="I12" s="19">
        <f>+$C$4*6+$C$6*2</f>
        <v>325</v>
      </c>
      <c r="J12" s="19">
        <f>+$C$4*7+$C$6*1</f>
        <v>322.5</v>
      </c>
      <c r="K12" s="19">
        <f>+$C$4*8</f>
        <v>320</v>
      </c>
      <c r="L12" s="19">
        <f>+$C$4*8</f>
        <v>320</v>
      </c>
      <c r="M12" s="19">
        <f>+$C$4*8</f>
        <v>320</v>
      </c>
      <c r="N12" s="19">
        <f>+$C$4*8</f>
        <v>320</v>
      </c>
      <c r="O12" s="19">
        <f>+$C$4*8</f>
        <v>320</v>
      </c>
      <c r="P12" s="19">
        <f>+$C$4*7+$C$6*1</f>
        <v>322.5</v>
      </c>
      <c r="Q12" s="19">
        <f>+$C$4*6+$C$6*2</f>
        <v>325</v>
      </c>
      <c r="R12" s="19">
        <f>+$C$4*5+$C$6*3</f>
        <v>327.5</v>
      </c>
      <c r="S12" s="19">
        <f>+$C$4*4+$C$6*4</f>
        <v>330</v>
      </c>
      <c r="T12" s="19">
        <f>+$C$4*3+$C$6*5</f>
        <v>332.5</v>
      </c>
      <c r="U12" s="19">
        <f>+$C$4*2+$C$6*6</f>
        <v>335</v>
      </c>
      <c r="V12" s="19">
        <f>+$C$4*1+$C$6*7</f>
        <v>337.5</v>
      </c>
      <c r="W12" s="19">
        <f>+$C$6*8</f>
        <v>340</v>
      </c>
      <c r="X12" s="19">
        <f>+$C$6*8</f>
        <v>340</v>
      </c>
      <c r="Y12" s="19">
        <f>+$C$6*8</f>
        <v>340</v>
      </c>
      <c r="Z12" s="19">
        <f>+$C$6*8</f>
        <v>340</v>
      </c>
      <c r="AA12" s="19">
        <f>+$C$6*8</f>
        <v>340</v>
      </c>
      <c r="AB12" s="56">
        <f>+$C$4*1+$C$6*7</f>
        <v>337.5</v>
      </c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</row>
    <row r="13" spans="1:80">
      <c r="A13" s="21"/>
      <c r="D13" s="39"/>
    </row>
    <row r="14" spans="1:80">
      <c r="A14" s="8"/>
      <c r="B14" s="8"/>
      <c r="C14" s="8"/>
      <c r="D14" s="32"/>
    </row>
    <row r="15" spans="1:80">
      <c r="B15" s="8" t="s">
        <v>175</v>
      </c>
      <c r="C15" s="6" t="s">
        <v>103</v>
      </c>
      <c r="D15" s="33" t="s">
        <v>103</v>
      </c>
    </row>
    <row r="16" spans="1:80">
      <c r="A16" s="11" t="s">
        <v>0</v>
      </c>
      <c r="B16" s="8" t="s">
        <v>176</v>
      </c>
      <c r="C16" s="8" t="s">
        <v>109</v>
      </c>
      <c r="D16" s="32" t="s">
        <v>110</v>
      </c>
    </row>
    <row r="17" spans="1:79">
      <c r="A17" s="7" t="s">
        <v>18</v>
      </c>
      <c r="B17" s="9">
        <f>SUMPRODUCT(E17:AB17,E$10:AB$10)</f>
        <v>24999.999985044837</v>
      </c>
      <c r="C17" s="12">
        <f>+Arrivals!C6*A$4</f>
        <v>50000</v>
      </c>
      <c r="D17" s="9">
        <f>+B17</f>
        <v>24999.999985044837</v>
      </c>
      <c r="E17" s="6">
        <f>+Patterns!C3*$D$4</f>
        <v>200</v>
      </c>
      <c r="F17" s="6">
        <f>+Patterns!D3*$D$4</f>
        <v>0</v>
      </c>
      <c r="G17" s="6">
        <f>+Patterns!E3*$D$4</f>
        <v>0</v>
      </c>
      <c r="H17" s="6">
        <f>+Patterns!F3*$D$4</f>
        <v>0</v>
      </c>
      <c r="I17" s="6">
        <f>+Patterns!G3*$D$4</f>
        <v>0</v>
      </c>
      <c r="J17" s="6">
        <f>+Patterns!H3*$D$4</f>
        <v>0</v>
      </c>
      <c r="K17" s="6">
        <f>+Patterns!I3*$D$4</f>
        <v>0</v>
      </c>
      <c r="L17" s="6">
        <f>+Patterns!J3*$D$4</f>
        <v>0</v>
      </c>
      <c r="M17" s="6">
        <f>+Patterns!K3*$D$4</f>
        <v>0</v>
      </c>
      <c r="N17" s="6">
        <f>+Patterns!L3*$D$4</f>
        <v>0</v>
      </c>
      <c r="O17" s="6">
        <f>+Patterns!M3*$D$4</f>
        <v>0</v>
      </c>
      <c r="P17" s="6">
        <f>+Patterns!N3*$D$4</f>
        <v>0</v>
      </c>
      <c r="Q17" s="6">
        <f>+Patterns!O3*$D$4</f>
        <v>0</v>
      </c>
      <c r="R17" s="6">
        <f>+Patterns!P3*$D$4</f>
        <v>0</v>
      </c>
      <c r="S17" s="6">
        <f>+Patterns!Q3*$D$4</f>
        <v>0</v>
      </c>
      <c r="T17" s="6">
        <f>+Patterns!R3*$D$4</f>
        <v>0</v>
      </c>
      <c r="U17" s="6">
        <f>+Patterns!S3*$D$4</f>
        <v>0</v>
      </c>
      <c r="V17" s="6">
        <f>+Patterns!T3*$D$4</f>
        <v>200</v>
      </c>
      <c r="W17" s="6">
        <f>+Patterns!U3*$D$4</f>
        <v>200</v>
      </c>
      <c r="X17" s="6">
        <f>+Patterns!V3*$D$4</f>
        <v>200</v>
      </c>
      <c r="Y17" s="6">
        <f>+Patterns!W3*$D$4</f>
        <v>200</v>
      </c>
      <c r="Z17" s="6">
        <f>+Patterns!X3*$D$4</f>
        <v>200</v>
      </c>
      <c r="AA17" s="6">
        <f>+Patterns!Y3*$D$4</f>
        <v>200</v>
      </c>
      <c r="AB17" s="33">
        <f>+Patterns!Z3*$D$4</f>
        <v>200</v>
      </c>
      <c r="BY17" s="26"/>
      <c r="BZ17" s="26"/>
      <c r="CA17" s="45"/>
    </row>
    <row r="18" spans="1:79">
      <c r="A18" s="7" t="s">
        <v>19</v>
      </c>
      <c r="B18" s="9">
        <f t="shared" ref="B18:B40" si="0">SUMPRODUCT(E18:AB18,E$10:AB$10)</f>
        <v>24999.999985044837</v>
      </c>
      <c r="C18" s="12">
        <f>+Arrivals!C7*A$4</f>
        <v>100000</v>
      </c>
      <c r="D18" s="9">
        <f>+B18+D17</f>
        <v>49999.999970089673</v>
      </c>
      <c r="E18" s="6">
        <f>+Patterns!C4*$D$4</f>
        <v>200</v>
      </c>
      <c r="F18" s="6">
        <f>+Patterns!D4*$D$4</f>
        <v>200</v>
      </c>
      <c r="G18" s="6">
        <f>+Patterns!E4*$D$4</f>
        <v>0</v>
      </c>
      <c r="H18" s="6">
        <f>+Patterns!F4*$D$4</f>
        <v>0</v>
      </c>
      <c r="I18" s="6">
        <f>+Patterns!G4*$D$4</f>
        <v>0</v>
      </c>
      <c r="J18" s="6">
        <f>+Patterns!H4*$D$4</f>
        <v>0</v>
      </c>
      <c r="K18" s="6">
        <f>+Patterns!I4*$D$4</f>
        <v>0</v>
      </c>
      <c r="L18" s="6">
        <f>+Patterns!J4*$D$4</f>
        <v>0</v>
      </c>
      <c r="M18" s="6">
        <f>+Patterns!K4*$D$4</f>
        <v>0</v>
      </c>
      <c r="N18" s="6">
        <f>+Patterns!L4*$D$4</f>
        <v>0</v>
      </c>
      <c r="O18" s="6">
        <f>+Patterns!M4*$D$4</f>
        <v>0</v>
      </c>
      <c r="P18" s="6">
        <f>+Patterns!N4*$D$4</f>
        <v>0</v>
      </c>
      <c r="Q18" s="6">
        <f>+Patterns!O4*$D$4</f>
        <v>0</v>
      </c>
      <c r="R18" s="6">
        <f>+Patterns!P4*$D$4</f>
        <v>0</v>
      </c>
      <c r="S18" s="6">
        <f>+Patterns!Q4*$D$4</f>
        <v>0</v>
      </c>
      <c r="T18" s="6">
        <f>+Patterns!R4*$D$4</f>
        <v>0</v>
      </c>
      <c r="U18" s="6">
        <f>+Patterns!S4*$D$4</f>
        <v>0</v>
      </c>
      <c r="V18" s="6">
        <f>+Patterns!T4*$D$4</f>
        <v>0</v>
      </c>
      <c r="W18" s="6">
        <f>+Patterns!U4*$D$4</f>
        <v>200</v>
      </c>
      <c r="X18" s="6">
        <f>+Patterns!V4*$D$4</f>
        <v>200</v>
      </c>
      <c r="Y18" s="6">
        <f>+Patterns!W4*$D$4</f>
        <v>200</v>
      </c>
      <c r="Z18" s="6">
        <f>+Patterns!X4*$D$4</f>
        <v>200</v>
      </c>
      <c r="AA18" s="6">
        <f>+Patterns!Y4*$D$4</f>
        <v>200</v>
      </c>
      <c r="AB18" s="33">
        <f>+Patterns!Z4*$D$4</f>
        <v>200</v>
      </c>
      <c r="BY18" s="26"/>
      <c r="BZ18" s="26"/>
      <c r="CA18" s="45"/>
    </row>
    <row r="19" spans="1:79">
      <c r="A19" s="7" t="s">
        <v>20</v>
      </c>
      <c r="B19" s="9">
        <f t="shared" si="0"/>
        <v>24999.999985044837</v>
      </c>
      <c r="C19" s="12">
        <f>+Arrivals!C8*A$4</f>
        <v>150000</v>
      </c>
      <c r="D19" s="9">
        <f t="shared" ref="D19:D40" si="1">+B19+D18</f>
        <v>74999.99995513451</v>
      </c>
      <c r="E19" s="6">
        <f>+Patterns!C5*$D$4</f>
        <v>200</v>
      </c>
      <c r="F19" s="6">
        <f>+Patterns!D5*$D$4</f>
        <v>200</v>
      </c>
      <c r="G19" s="6">
        <f>+Patterns!E5*$D$4</f>
        <v>200</v>
      </c>
      <c r="H19" s="6">
        <f>+Patterns!F5*$D$4</f>
        <v>0</v>
      </c>
      <c r="I19" s="6">
        <f>+Patterns!G5*$D$4</f>
        <v>0</v>
      </c>
      <c r="J19" s="6">
        <f>+Patterns!H5*$D$4</f>
        <v>0</v>
      </c>
      <c r="K19" s="6">
        <f>+Patterns!I5*$D$4</f>
        <v>0</v>
      </c>
      <c r="L19" s="6">
        <f>+Patterns!J5*$D$4</f>
        <v>0</v>
      </c>
      <c r="M19" s="6">
        <f>+Patterns!K5*$D$4</f>
        <v>0</v>
      </c>
      <c r="N19" s="6">
        <f>+Patterns!L5*$D$4</f>
        <v>0</v>
      </c>
      <c r="O19" s="6">
        <f>+Patterns!M5*$D$4</f>
        <v>0</v>
      </c>
      <c r="P19" s="6">
        <f>+Patterns!N5*$D$4</f>
        <v>0</v>
      </c>
      <c r="Q19" s="6">
        <f>+Patterns!O5*$D$4</f>
        <v>0</v>
      </c>
      <c r="R19" s="6">
        <f>+Patterns!P5*$D$4</f>
        <v>0</v>
      </c>
      <c r="S19" s="6">
        <f>+Patterns!Q5*$D$4</f>
        <v>0</v>
      </c>
      <c r="T19" s="6">
        <f>+Patterns!R5*$D$4</f>
        <v>0</v>
      </c>
      <c r="U19" s="6">
        <f>+Patterns!S5*$D$4</f>
        <v>0</v>
      </c>
      <c r="V19" s="6">
        <f>+Patterns!T5*$D$4</f>
        <v>0</v>
      </c>
      <c r="W19" s="6">
        <f>+Patterns!U5*$D$4</f>
        <v>0</v>
      </c>
      <c r="X19" s="6">
        <f>+Patterns!V5*$D$4</f>
        <v>200</v>
      </c>
      <c r="Y19" s="6">
        <f>+Patterns!W5*$D$4</f>
        <v>200</v>
      </c>
      <c r="Z19" s="6">
        <f>+Patterns!X5*$D$4</f>
        <v>200</v>
      </c>
      <c r="AA19" s="6">
        <f>+Patterns!Y5*$D$4</f>
        <v>200</v>
      </c>
      <c r="AB19" s="33">
        <f>+Patterns!Z5*$D$4</f>
        <v>200</v>
      </c>
      <c r="BY19" s="26"/>
      <c r="BZ19" s="26"/>
      <c r="CA19" s="45"/>
    </row>
    <row r="20" spans="1:79">
      <c r="A20" s="7" t="s">
        <v>21</v>
      </c>
      <c r="B20" s="9">
        <f t="shared" si="0"/>
        <v>24999.999985044837</v>
      </c>
      <c r="C20" s="12">
        <f>+Arrivals!C9*A$4</f>
        <v>200000</v>
      </c>
      <c r="D20" s="9">
        <f t="shared" si="1"/>
        <v>99999.999940179347</v>
      </c>
      <c r="E20" s="6">
        <f>+Patterns!C6*$D$4</f>
        <v>200</v>
      </c>
      <c r="F20" s="6">
        <f>+Patterns!D6*$D$4</f>
        <v>200</v>
      </c>
      <c r="G20" s="6">
        <f>+Patterns!E6*$D$4</f>
        <v>200</v>
      </c>
      <c r="H20" s="6">
        <f>+Patterns!F6*$D$4</f>
        <v>200</v>
      </c>
      <c r="I20" s="6">
        <f>+Patterns!G6*$D$4</f>
        <v>0</v>
      </c>
      <c r="J20" s="6">
        <f>+Patterns!H6*$D$4</f>
        <v>0</v>
      </c>
      <c r="K20" s="6">
        <f>+Patterns!I6*$D$4</f>
        <v>0</v>
      </c>
      <c r="L20" s="6">
        <f>+Patterns!J6*$D$4</f>
        <v>0</v>
      </c>
      <c r="M20" s="6">
        <f>+Patterns!K6*$D$4</f>
        <v>0</v>
      </c>
      <c r="N20" s="6">
        <f>+Patterns!L6*$D$4</f>
        <v>0</v>
      </c>
      <c r="O20" s="6">
        <f>+Patterns!M6*$D$4</f>
        <v>0</v>
      </c>
      <c r="P20" s="6">
        <f>+Patterns!N6*$D$4</f>
        <v>0</v>
      </c>
      <c r="Q20" s="6">
        <f>+Patterns!O6*$D$4</f>
        <v>0</v>
      </c>
      <c r="R20" s="6">
        <f>+Patterns!P6*$D$4</f>
        <v>0</v>
      </c>
      <c r="S20" s="6">
        <f>+Patterns!Q6*$D$4</f>
        <v>0</v>
      </c>
      <c r="T20" s="6">
        <f>+Patterns!R6*$D$4</f>
        <v>0</v>
      </c>
      <c r="U20" s="6">
        <f>+Patterns!S6*$D$4</f>
        <v>0</v>
      </c>
      <c r="V20" s="6">
        <f>+Patterns!T6*$D$4</f>
        <v>0</v>
      </c>
      <c r="W20" s="6">
        <f>+Patterns!U6*$D$4</f>
        <v>0</v>
      </c>
      <c r="X20" s="6">
        <f>+Patterns!V6*$D$4</f>
        <v>0</v>
      </c>
      <c r="Y20" s="6">
        <f>+Patterns!W6*$D$4</f>
        <v>200</v>
      </c>
      <c r="Z20" s="6">
        <f>+Patterns!X6*$D$4</f>
        <v>200</v>
      </c>
      <c r="AA20" s="6">
        <f>+Patterns!Y6*$D$4</f>
        <v>200</v>
      </c>
      <c r="AB20" s="33">
        <f>+Patterns!Z6*$D$4</f>
        <v>200</v>
      </c>
      <c r="BY20" s="26"/>
      <c r="BZ20" s="26"/>
      <c r="CA20" s="45"/>
    </row>
    <row r="21" spans="1:79">
      <c r="A21" s="7" t="s">
        <v>22</v>
      </c>
      <c r="B21" s="9">
        <f t="shared" si="0"/>
        <v>24999.999985044837</v>
      </c>
      <c r="C21" s="12">
        <f>+Arrivals!C10*A$4</f>
        <v>250000</v>
      </c>
      <c r="D21" s="9">
        <f t="shared" si="1"/>
        <v>124999.99992522418</v>
      </c>
      <c r="E21" s="6">
        <f>+Patterns!C7*$D$4</f>
        <v>200</v>
      </c>
      <c r="F21" s="6">
        <f>+Patterns!D7*$D$4</f>
        <v>200</v>
      </c>
      <c r="G21" s="6">
        <f>+Patterns!E7*$D$4</f>
        <v>200</v>
      </c>
      <c r="H21" s="6">
        <f>+Patterns!F7*$D$4</f>
        <v>200</v>
      </c>
      <c r="I21" s="6">
        <f>+Patterns!G7*$D$4</f>
        <v>200</v>
      </c>
      <c r="J21" s="6">
        <f>+Patterns!H7*$D$4</f>
        <v>0</v>
      </c>
      <c r="K21" s="6">
        <f>+Patterns!I7*$D$4</f>
        <v>0</v>
      </c>
      <c r="L21" s="6">
        <f>+Patterns!J7*$D$4</f>
        <v>0</v>
      </c>
      <c r="M21" s="6">
        <f>+Patterns!K7*$D$4</f>
        <v>0</v>
      </c>
      <c r="N21" s="6">
        <f>+Patterns!L7*$D$4</f>
        <v>0</v>
      </c>
      <c r="O21" s="6">
        <f>+Patterns!M7*$D$4</f>
        <v>0</v>
      </c>
      <c r="P21" s="6">
        <f>+Patterns!N7*$D$4</f>
        <v>0</v>
      </c>
      <c r="Q21" s="6">
        <f>+Patterns!O7*$D$4</f>
        <v>0</v>
      </c>
      <c r="R21" s="6">
        <f>+Patterns!P7*$D$4</f>
        <v>0</v>
      </c>
      <c r="S21" s="6">
        <f>+Patterns!Q7*$D$4</f>
        <v>0</v>
      </c>
      <c r="T21" s="6">
        <f>+Patterns!R7*$D$4</f>
        <v>0</v>
      </c>
      <c r="U21" s="6">
        <f>+Patterns!S7*$D$4</f>
        <v>0</v>
      </c>
      <c r="V21" s="6">
        <f>+Patterns!T7*$D$4</f>
        <v>0</v>
      </c>
      <c r="W21" s="6">
        <f>+Patterns!U7*$D$4</f>
        <v>0</v>
      </c>
      <c r="X21" s="6">
        <f>+Patterns!V7*$D$4</f>
        <v>0</v>
      </c>
      <c r="Y21" s="6">
        <f>+Patterns!W7*$D$4</f>
        <v>0</v>
      </c>
      <c r="Z21" s="6">
        <f>+Patterns!X7*$D$4</f>
        <v>200</v>
      </c>
      <c r="AA21" s="6">
        <f>+Patterns!Y7*$D$4</f>
        <v>200</v>
      </c>
      <c r="AB21" s="33">
        <f>+Patterns!Z7*$D$4</f>
        <v>200</v>
      </c>
      <c r="BY21" s="26"/>
      <c r="BZ21" s="26"/>
      <c r="CA21" s="45"/>
    </row>
    <row r="22" spans="1:79">
      <c r="A22" s="7" t="s">
        <v>23</v>
      </c>
      <c r="B22" s="9">
        <f t="shared" si="0"/>
        <v>24999.999985044837</v>
      </c>
      <c r="C22" s="12">
        <f>+Arrivals!C11*A$4</f>
        <v>300000</v>
      </c>
      <c r="D22" s="9">
        <f t="shared" si="1"/>
        <v>149999.99991026902</v>
      </c>
      <c r="E22" s="6">
        <f>+Patterns!C8*$D$4</f>
        <v>200</v>
      </c>
      <c r="F22" s="6">
        <f>+Patterns!D8*$D$4</f>
        <v>200</v>
      </c>
      <c r="G22" s="6">
        <f>+Patterns!E8*$D$4</f>
        <v>200</v>
      </c>
      <c r="H22" s="6">
        <f>+Patterns!F8*$D$4</f>
        <v>200</v>
      </c>
      <c r="I22" s="6">
        <f>+Patterns!G8*$D$4</f>
        <v>200</v>
      </c>
      <c r="J22" s="6">
        <f>+Patterns!H8*$D$4</f>
        <v>200</v>
      </c>
      <c r="K22" s="6">
        <f>+Patterns!I8*$D$4</f>
        <v>0</v>
      </c>
      <c r="L22" s="6">
        <f>+Patterns!J8*$D$4</f>
        <v>0</v>
      </c>
      <c r="M22" s="6">
        <f>+Patterns!K8*$D$4</f>
        <v>0</v>
      </c>
      <c r="N22" s="6">
        <f>+Patterns!L8*$D$4</f>
        <v>0</v>
      </c>
      <c r="O22" s="6">
        <f>+Patterns!M8*$D$4</f>
        <v>0</v>
      </c>
      <c r="P22" s="6">
        <f>+Patterns!N8*$D$4</f>
        <v>0</v>
      </c>
      <c r="Q22" s="6">
        <f>+Patterns!O8*$D$4</f>
        <v>0</v>
      </c>
      <c r="R22" s="6">
        <f>+Patterns!P8*$D$4</f>
        <v>0</v>
      </c>
      <c r="S22" s="6">
        <f>+Patterns!Q8*$D$4</f>
        <v>0</v>
      </c>
      <c r="T22" s="6">
        <f>+Patterns!R8*$D$4</f>
        <v>0</v>
      </c>
      <c r="U22" s="6">
        <f>+Patterns!S8*$D$4</f>
        <v>0</v>
      </c>
      <c r="V22" s="6">
        <f>+Patterns!T8*$D$4</f>
        <v>0</v>
      </c>
      <c r="W22" s="6">
        <f>+Patterns!U8*$D$4</f>
        <v>0</v>
      </c>
      <c r="X22" s="6">
        <f>+Patterns!V8*$D$4</f>
        <v>0</v>
      </c>
      <c r="Y22" s="6">
        <f>+Patterns!W8*$D$4</f>
        <v>0</v>
      </c>
      <c r="Z22" s="6">
        <f>+Patterns!X8*$D$4</f>
        <v>0</v>
      </c>
      <c r="AA22" s="6">
        <f>+Patterns!Y8*$D$4</f>
        <v>200</v>
      </c>
      <c r="AB22" s="33">
        <f>+Patterns!Z8*$D$4</f>
        <v>200</v>
      </c>
      <c r="BY22" s="26"/>
      <c r="BZ22" s="26"/>
      <c r="CA22" s="45"/>
    </row>
    <row r="23" spans="1:79">
      <c r="A23" s="7" t="s">
        <v>24</v>
      </c>
      <c r="B23" s="9">
        <f t="shared" si="0"/>
        <v>124999.99980337924</v>
      </c>
      <c r="C23" s="12">
        <f>+Arrivals!C12*A$4</f>
        <v>350000.00000000006</v>
      </c>
      <c r="D23" s="9">
        <f t="shared" si="1"/>
        <v>274999.99971364823</v>
      </c>
      <c r="E23" s="6">
        <f>+Patterns!C9*$D$4</f>
        <v>200</v>
      </c>
      <c r="F23" s="6">
        <f>+Patterns!D9*$D$4</f>
        <v>200</v>
      </c>
      <c r="G23" s="6">
        <f>+Patterns!E9*$D$4</f>
        <v>200</v>
      </c>
      <c r="H23" s="6">
        <f>+Patterns!F9*$D$4</f>
        <v>200</v>
      </c>
      <c r="I23" s="6">
        <f>+Patterns!G9*$D$4</f>
        <v>200</v>
      </c>
      <c r="J23" s="6">
        <f>+Patterns!H9*$D$4</f>
        <v>200</v>
      </c>
      <c r="K23" s="6">
        <f>+Patterns!I9*$D$4</f>
        <v>200</v>
      </c>
      <c r="L23" s="6">
        <f>+Patterns!J9*$D$4</f>
        <v>0</v>
      </c>
      <c r="M23" s="6">
        <f>+Patterns!K9*$D$4</f>
        <v>0</v>
      </c>
      <c r="N23" s="6">
        <f>+Patterns!L9*$D$4</f>
        <v>0</v>
      </c>
      <c r="O23" s="6">
        <f>+Patterns!M9*$D$4</f>
        <v>0</v>
      </c>
      <c r="P23" s="6">
        <f>+Patterns!N9*$D$4</f>
        <v>0</v>
      </c>
      <c r="Q23" s="6">
        <f>+Patterns!O9*$D$4</f>
        <v>0</v>
      </c>
      <c r="R23" s="6">
        <f>+Patterns!P9*$D$4</f>
        <v>0</v>
      </c>
      <c r="S23" s="6">
        <f>+Patterns!Q9*$D$4</f>
        <v>0</v>
      </c>
      <c r="T23" s="6">
        <f>+Patterns!R9*$D$4</f>
        <v>0</v>
      </c>
      <c r="U23" s="6">
        <f>+Patterns!S9*$D$4</f>
        <v>0</v>
      </c>
      <c r="V23" s="6">
        <f>+Patterns!T9*$D$4</f>
        <v>0</v>
      </c>
      <c r="W23" s="6">
        <f>+Patterns!U9*$D$4</f>
        <v>0</v>
      </c>
      <c r="X23" s="6">
        <f>+Patterns!V9*$D$4</f>
        <v>0</v>
      </c>
      <c r="Y23" s="6">
        <f>+Patterns!W9*$D$4</f>
        <v>0</v>
      </c>
      <c r="Z23" s="6">
        <f>+Patterns!X9*$D$4</f>
        <v>0</v>
      </c>
      <c r="AA23" s="6">
        <f>+Patterns!Y9*$D$4</f>
        <v>0</v>
      </c>
      <c r="AB23" s="33">
        <f>+Patterns!Z9*$D$4</f>
        <v>200</v>
      </c>
      <c r="BY23" s="26"/>
      <c r="BZ23" s="26"/>
      <c r="CA23" s="45"/>
    </row>
    <row r="24" spans="1:79">
      <c r="A24" s="7" t="s">
        <v>25</v>
      </c>
      <c r="B24" s="9">
        <f t="shared" si="0"/>
        <v>124999.99980337924</v>
      </c>
      <c r="C24" s="12">
        <f>+Arrivals!C13*A$4</f>
        <v>400000</v>
      </c>
      <c r="D24" s="9">
        <f t="shared" si="1"/>
        <v>399999.99951702746</v>
      </c>
      <c r="E24" s="6">
        <f>+Patterns!C10*$D$4</f>
        <v>200</v>
      </c>
      <c r="F24" s="6">
        <f>+Patterns!D10*$D$4</f>
        <v>200</v>
      </c>
      <c r="G24" s="6">
        <f>+Patterns!E10*$D$4</f>
        <v>200</v>
      </c>
      <c r="H24" s="6">
        <f>+Patterns!F10*$D$4</f>
        <v>200</v>
      </c>
      <c r="I24" s="6">
        <f>+Patterns!G10*$D$4</f>
        <v>200</v>
      </c>
      <c r="J24" s="6">
        <f>+Patterns!H10*$D$4</f>
        <v>200</v>
      </c>
      <c r="K24" s="6">
        <f>+Patterns!I10*$D$4</f>
        <v>200</v>
      </c>
      <c r="L24" s="6">
        <f>+Patterns!J10*$D$4</f>
        <v>200</v>
      </c>
      <c r="M24" s="6">
        <f>+Patterns!K10*$D$4</f>
        <v>0</v>
      </c>
      <c r="N24" s="6">
        <f>+Patterns!L10*$D$4</f>
        <v>0</v>
      </c>
      <c r="O24" s="6">
        <f>+Patterns!M10*$D$4</f>
        <v>0</v>
      </c>
      <c r="P24" s="6">
        <f>+Patterns!N10*$D$4</f>
        <v>0</v>
      </c>
      <c r="Q24" s="6">
        <f>+Patterns!O10*$D$4</f>
        <v>0</v>
      </c>
      <c r="R24" s="6">
        <f>+Patterns!P10*$D$4</f>
        <v>0</v>
      </c>
      <c r="S24" s="6">
        <f>+Patterns!Q10*$D$4</f>
        <v>0</v>
      </c>
      <c r="T24" s="6">
        <f>+Patterns!R10*$D$4</f>
        <v>0</v>
      </c>
      <c r="U24" s="6">
        <f>+Patterns!S10*$D$4</f>
        <v>0</v>
      </c>
      <c r="V24" s="6">
        <f>+Patterns!T10*$D$4</f>
        <v>0</v>
      </c>
      <c r="W24" s="6">
        <f>+Patterns!U10*$D$4</f>
        <v>0</v>
      </c>
      <c r="X24" s="6">
        <f>+Patterns!V10*$D$4</f>
        <v>0</v>
      </c>
      <c r="Y24" s="6">
        <f>+Patterns!W10*$D$4</f>
        <v>0</v>
      </c>
      <c r="Z24" s="6">
        <f>+Patterns!X10*$D$4</f>
        <v>0</v>
      </c>
      <c r="AA24" s="6">
        <f>+Patterns!Y10*$D$4</f>
        <v>0</v>
      </c>
      <c r="AB24" s="33">
        <f>+Patterns!Z10*$D$4</f>
        <v>0</v>
      </c>
      <c r="BY24" s="26"/>
      <c r="BZ24" s="26"/>
      <c r="CA24" s="45"/>
    </row>
    <row r="25" spans="1:79">
      <c r="A25" s="7" t="s">
        <v>26</v>
      </c>
      <c r="B25" s="9">
        <f t="shared" si="0"/>
        <v>99999.9998183344</v>
      </c>
      <c r="C25" s="12">
        <f>+Arrivals!C14*A$4</f>
        <v>500000</v>
      </c>
      <c r="D25" s="9">
        <f t="shared" si="1"/>
        <v>499999.99933536188</v>
      </c>
      <c r="E25" s="6">
        <f>+Patterns!C11*$D$4</f>
        <v>0</v>
      </c>
      <c r="F25" s="6">
        <f>+Patterns!D11*$D$4</f>
        <v>200</v>
      </c>
      <c r="G25" s="6">
        <f>+Patterns!E11*$D$4</f>
        <v>200</v>
      </c>
      <c r="H25" s="6">
        <f>+Patterns!F11*$D$4</f>
        <v>200</v>
      </c>
      <c r="I25" s="6">
        <f>+Patterns!G11*$D$4</f>
        <v>200</v>
      </c>
      <c r="J25" s="6">
        <f>+Patterns!H11*$D$4</f>
        <v>200</v>
      </c>
      <c r="K25" s="6">
        <f>+Patterns!I11*$D$4</f>
        <v>200</v>
      </c>
      <c r="L25" s="6">
        <f>+Patterns!J11*$D$4</f>
        <v>200</v>
      </c>
      <c r="M25" s="6">
        <f>+Patterns!K11*$D$4</f>
        <v>200</v>
      </c>
      <c r="N25" s="6">
        <f>+Patterns!L11*$D$4</f>
        <v>0</v>
      </c>
      <c r="O25" s="6">
        <f>+Patterns!M11*$D$4</f>
        <v>0</v>
      </c>
      <c r="P25" s="6">
        <f>+Patterns!N11*$D$4</f>
        <v>0</v>
      </c>
      <c r="Q25" s="6">
        <f>+Patterns!O11*$D$4</f>
        <v>0</v>
      </c>
      <c r="R25" s="6">
        <f>+Patterns!P11*$D$4</f>
        <v>0</v>
      </c>
      <c r="S25" s="6">
        <f>+Patterns!Q11*$D$4</f>
        <v>0</v>
      </c>
      <c r="T25" s="6">
        <f>+Patterns!R11*$D$4</f>
        <v>0</v>
      </c>
      <c r="U25" s="6">
        <f>+Patterns!S11*$D$4</f>
        <v>0</v>
      </c>
      <c r="V25" s="6">
        <f>+Patterns!T11*$D$4</f>
        <v>0</v>
      </c>
      <c r="W25" s="6">
        <f>+Patterns!U11*$D$4</f>
        <v>0</v>
      </c>
      <c r="X25" s="6">
        <f>+Patterns!V11*$D$4</f>
        <v>0</v>
      </c>
      <c r="Y25" s="6">
        <f>+Patterns!W11*$D$4</f>
        <v>0</v>
      </c>
      <c r="Z25" s="6">
        <f>+Patterns!X11*$D$4</f>
        <v>0</v>
      </c>
      <c r="AA25" s="6">
        <f>+Patterns!Y11*$D$4</f>
        <v>0</v>
      </c>
      <c r="AB25" s="33">
        <f>+Patterns!Z11*$D$4</f>
        <v>0</v>
      </c>
      <c r="BY25" s="26"/>
      <c r="BZ25" s="26"/>
      <c r="CA25" s="45"/>
    </row>
    <row r="26" spans="1:79">
      <c r="A26" s="7" t="s">
        <v>27</v>
      </c>
      <c r="B26" s="9">
        <f t="shared" si="0"/>
        <v>99999.9998183344</v>
      </c>
      <c r="C26" s="12">
        <f>+Arrivals!C15*A$4</f>
        <v>600000</v>
      </c>
      <c r="D26" s="9">
        <f t="shared" si="1"/>
        <v>599999.99915369623</v>
      </c>
      <c r="E26" s="6">
        <f>+Patterns!C12*$D$4</f>
        <v>0</v>
      </c>
      <c r="F26" s="6">
        <f>+Patterns!D12*$D$4</f>
        <v>0</v>
      </c>
      <c r="G26" s="6">
        <f>+Patterns!E12*$D$4</f>
        <v>200</v>
      </c>
      <c r="H26" s="6">
        <f>+Patterns!F12*$D$4</f>
        <v>200</v>
      </c>
      <c r="I26" s="6">
        <f>+Patterns!G12*$D$4</f>
        <v>200</v>
      </c>
      <c r="J26" s="6">
        <f>+Patterns!H12*$D$4</f>
        <v>200</v>
      </c>
      <c r="K26" s="6">
        <f>+Patterns!I12*$D$4</f>
        <v>200</v>
      </c>
      <c r="L26" s="6">
        <f>+Patterns!J12*$D$4</f>
        <v>200</v>
      </c>
      <c r="M26" s="6">
        <f>+Patterns!K12*$D$4</f>
        <v>200</v>
      </c>
      <c r="N26" s="6">
        <f>+Patterns!L12*$D$4</f>
        <v>200</v>
      </c>
      <c r="O26" s="6">
        <f>+Patterns!M12*$D$4</f>
        <v>0</v>
      </c>
      <c r="P26" s="6">
        <f>+Patterns!N12*$D$4</f>
        <v>0</v>
      </c>
      <c r="Q26" s="6">
        <f>+Patterns!O12*$D$4</f>
        <v>0</v>
      </c>
      <c r="R26" s="6">
        <f>+Patterns!P12*$D$4</f>
        <v>0</v>
      </c>
      <c r="S26" s="6">
        <f>+Patterns!Q12*$D$4</f>
        <v>0</v>
      </c>
      <c r="T26" s="6">
        <f>+Patterns!R12*$D$4</f>
        <v>0</v>
      </c>
      <c r="U26" s="6">
        <f>+Patterns!S12*$D$4</f>
        <v>0</v>
      </c>
      <c r="V26" s="6">
        <f>+Patterns!T12*$D$4</f>
        <v>0</v>
      </c>
      <c r="W26" s="6">
        <f>+Patterns!U12*$D$4</f>
        <v>0</v>
      </c>
      <c r="X26" s="6">
        <f>+Patterns!V12*$D$4</f>
        <v>0</v>
      </c>
      <c r="Y26" s="6">
        <f>+Patterns!W12*$D$4</f>
        <v>0</v>
      </c>
      <c r="Z26" s="6">
        <f>+Patterns!X12*$D$4</f>
        <v>0</v>
      </c>
      <c r="AA26" s="6">
        <f>+Patterns!Y12*$D$4</f>
        <v>0</v>
      </c>
      <c r="AB26" s="33">
        <f>+Patterns!Z12*$D$4</f>
        <v>0</v>
      </c>
      <c r="BY26" s="26"/>
      <c r="BZ26" s="26"/>
      <c r="CA26" s="45"/>
    </row>
    <row r="27" spans="1:79">
      <c r="A27" s="7" t="s">
        <v>28</v>
      </c>
      <c r="B27" s="9">
        <f t="shared" si="0"/>
        <v>99999.9998183344</v>
      </c>
      <c r="C27" s="12">
        <f>+Arrivals!C16*A$4</f>
        <v>700000.00000000012</v>
      </c>
      <c r="D27" s="9">
        <f t="shared" si="1"/>
        <v>699999.99897203059</v>
      </c>
      <c r="E27" s="6">
        <f>+Patterns!C13*$D$4</f>
        <v>0</v>
      </c>
      <c r="F27" s="6">
        <f>+Patterns!D13*$D$4</f>
        <v>0</v>
      </c>
      <c r="G27" s="6">
        <f>+Patterns!E13*$D$4</f>
        <v>0</v>
      </c>
      <c r="H27" s="6">
        <f>+Patterns!F13*$D$4</f>
        <v>200</v>
      </c>
      <c r="I27" s="6">
        <f>+Patterns!G13*$D$4</f>
        <v>200</v>
      </c>
      <c r="J27" s="6">
        <f>+Patterns!H13*$D$4</f>
        <v>200</v>
      </c>
      <c r="K27" s="6">
        <f>+Patterns!I13*$D$4</f>
        <v>200</v>
      </c>
      <c r="L27" s="6">
        <f>+Patterns!J13*$D$4</f>
        <v>200</v>
      </c>
      <c r="M27" s="6">
        <f>+Patterns!K13*$D$4</f>
        <v>200</v>
      </c>
      <c r="N27" s="6">
        <f>+Patterns!L13*$D$4</f>
        <v>200</v>
      </c>
      <c r="O27" s="6">
        <f>+Patterns!M13*$D$4</f>
        <v>200</v>
      </c>
      <c r="P27" s="6">
        <f>+Patterns!N13*$D$4</f>
        <v>0</v>
      </c>
      <c r="Q27" s="6">
        <f>+Patterns!O13*$D$4</f>
        <v>0</v>
      </c>
      <c r="R27" s="6">
        <f>+Patterns!P13*$D$4</f>
        <v>0</v>
      </c>
      <c r="S27" s="6">
        <f>+Patterns!Q13*$D$4</f>
        <v>0</v>
      </c>
      <c r="T27" s="6">
        <f>+Patterns!R13*$D$4</f>
        <v>0</v>
      </c>
      <c r="U27" s="6">
        <f>+Patterns!S13*$D$4</f>
        <v>0</v>
      </c>
      <c r="V27" s="6">
        <f>+Patterns!T13*$D$4</f>
        <v>0</v>
      </c>
      <c r="W27" s="6">
        <f>+Patterns!U13*$D$4</f>
        <v>0</v>
      </c>
      <c r="X27" s="6">
        <f>+Patterns!V13*$D$4</f>
        <v>0</v>
      </c>
      <c r="Y27" s="6">
        <f>+Patterns!W13*$D$4</f>
        <v>0</v>
      </c>
      <c r="Z27" s="6">
        <f>+Patterns!X13*$D$4</f>
        <v>0</v>
      </c>
      <c r="AA27" s="6">
        <f>+Patterns!Y13*$D$4</f>
        <v>0</v>
      </c>
      <c r="AB27" s="33">
        <f>+Patterns!Z13*$D$4</f>
        <v>0</v>
      </c>
      <c r="BY27" s="26"/>
      <c r="BZ27" s="26"/>
      <c r="CA27" s="45"/>
    </row>
    <row r="28" spans="1:79">
      <c r="A28" s="7" t="s">
        <v>29</v>
      </c>
      <c r="B28" s="9">
        <f t="shared" si="0"/>
        <v>99999.9998183344</v>
      </c>
      <c r="C28" s="12">
        <f>+Arrivals!C17*A$4</f>
        <v>800000</v>
      </c>
      <c r="D28" s="9">
        <f t="shared" si="1"/>
        <v>799999.99879036495</v>
      </c>
      <c r="E28" s="6">
        <f>+Patterns!C14*$D$4</f>
        <v>0</v>
      </c>
      <c r="F28" s="6">
        <f>+Patterns!D14*$D$4</f>
        <v>0</v>
      </c>
      <c r="G28" s="6">
        <f>+Patterns!E14*$D$4</f>
        <v>0</v>
      </c>
      <c r="H28" s="6">
        <f>+Patterns!F14*$D$4</f>
        <v>0</v>
      </c>
      <c r="I28" s="6">
        <f>+Patterns!G14*$D$4</f>
        <v>200</v>
      </c>
      <c r="J28" s="6">
        <f>+Patterns!H14*$D$4</f>
        <v>200</v>
      </c>
      <c r="K28" s="6">
        <f>+Patterns!I14*$D$4</f>
        <v>200</v>
      </c>
      <c r="L28" s="6">
        <f>+Patterns!J14*$D$4</f>
        <v>200</v>
      </c>
      <c r="M28" s="6">
        <f>+Patterns!K14*$D$4</f>
        <v>200</v>
      </c>
      <c r="N28" s="6">
        <f>+Patterns!L14*$D$4</f>
        <v>200</v>
      </c>
      <c r="O28" s="6">
        <f>+Patterns!M14*$D$4</f>
        <v>200</v>
      </c>
      <c r="P28" s="6">
        <f>+Patterns!N14*$D$4</f>
        <v>200</v>
      </c>
      <c r="Q28" s="6">
        <f>+Patterns!O14*$D$4</f>
        <v>0</v>
      </c>
      <c r="R28" s="6">
        <f>+Patterns!P14*$D$4</f>
        <v>0</v>
      </c>
      <c r="S28" s="6">
        <f>+Patterns!Q14*$D$4</f>
        <v>0</v>
      </c>
      <c r="T28" s="6">
        <f>+Patterns!R14*$D$4</f>
        <v>0</v>
      </c>
      <c r="U28" s="6">
        <f>+Patterns!S14*$D$4</f>
        <v>0</v>
      </c>
      <c r="V28" s="6">
        <f>+Patterns!T14*$D$4</f>
        <v>0</v>
      </c>
      <c r="W28" s="6">
        <f>+Patterns!U14*$D$4</f>
        <v>0</v>
      </c>
      <c r="X28" s="6">
        <f>+Patterns!V14*$D$4</f>
        <v>0</v>
      </c>
      <c r="Y28" s="6">
        <f>+Patterns!W14*$D$4</f>
        <v>0</v>
      </c>
      <c r="Z28" s="6">
        <f>+Patterns!X14*$D$4</f>
        <v>0</v>
      </c>
      <c r="AA28" s="6">
        <f>+Patterns!Y14*$D$4</f>
        <v>0</v>
      </c>
      <c r="AB28" s="33">
        <f>+Patterns!Z14*$D$4</f>
        <v>0</v>
      </c>
      <c r="BY28" s="26"/>
      <c r="BZ28" s="26"/>
      <c r="CA28" s="45"/>
    </row>
    <row r="29" spans="1:79">
      <c r="A29" s="7" t="s">
        <v>30</v>
      </c>
      <c r="B29" s="9">
        <f t="shared" si="0"/>
        <v>99999.9998183344</v>
      </c>
      <c r="C29" s="12">
        <f>+Arrivals!C18*A$4</f>
        <v>1000000</v>
      </c>
      <c r="D29" s="9">
        <f t="shared" si="1"/>
        <v>899999.9986086993</v>
      </c>
      <c r="E29" s="6">
        <f>+Patterns!C15*$D$4</f>
        <v>0</v>
      </c>
      <c r="F29" s="6">
        <f>+Patterns!D15*$D$4</f>
        <v>0</v>
      </c>
      <c r="G29" s="6">
        <f>+Patterns!E15*$D$4</f>
        <v>0</v>
      </c>
      <c r="H29" s="6">
        <f>+Patterns!F15*$D$4</f>
        <v>0</v>
      </c>
      <c r="I29" s="6">
        <f>+Patterns!G15*$D$4</f>
        <v>0</v>
      </c>
      <c r="J29" s="6">
        <f>+Patterns!H15*$D$4</f>
        <v>200</v>
      </c>
      <c r="K29" s="6">
        <f>+Patterns!I15*$D$4</f>
        <v>200</v>
      </c>
      <c r="L29" s="6">
        <f>+Patterns!J15*$D$4</f>
        <v>200</v>
      </c>
      <c r="M29" s="6">
        <f>+Patterns!K15*$D$4</f>
        <v>200</v>
      </c>
      <c r="N29" s="6">
        <f>+Patterns!L15*$D$4</f>
        <v>200</v>
      </c>
      <c r="O29" s="6">
        <f>+Patterns!M15*$D$4</f>
        <v>200</v>
      </c>
      <c r="P29" s="6">
        <f>+Patterns!N15*$D$4</f>
        <v>200</v>
      </c>
      <c r="Q29" s="6">
        <f>+Patterns!O15*$D$4</f>
        <v>200</v>
      </c>
      <c r="R29" s="6">
        <f>+Patterns!P15*$D$4</f>
        <v>0</v>
      </c>
      <c r="S29" s="6">
        <f>+Patterns!Q15*$D$4</f>
        <v>0</v>
      </c>
      <c r="T29" s="6">
        <f>+Patterns!R15*$D$4</f>
        <v>0</v>
      </c>
      <c r="U29" s="6">
        <f>+Patterns!S15*$D$4</f>
        <v>0</v>
      </c>
      <c r="V29" s="6">
        <f>+Patterns!T15*$D$4</f>
        <v>0</v>
      </c>
      <c r="W29" s="6">
        <f>+Patterns!U15*$D$4</f>
        <v>0</v>
      </c>
      <c r="X29" s="6">
        <f>+Patterns!V15*$D$4</f>
        <v>0</v>
      </c>
      <c r="Y29" s="6">
        <f>+Patterns!W15*$D$4</f>
        <v>0</v>
      </c>
      <c r="Z29" s="6">
        <f>+Patterns!X15*$D$4</f>
        <v>0</v>
      </c>
      <c r="AA29" s="6">
        <f>+Patterns!Y15*$D$4</f>
        <v>0</v>
      </c>
      <c r="AB29" s="33">
        <f>+Patterns!Z15*$D$4</f>
        <v>0</v>
      </c>
      <c r="BY29" s="26"/>
      <c r="BZ29" s="26"/>
      <c r="CA29" s="45"/>
    </row>
    <row r="30" spans="1:79">
      <c r="A30" s="7" t="s">
        <v>31</v>
      </c>
      <c r="B30" s="9">
        <f t="shared" si="0"/>
        <v>99999.9998183344</v>
      </c>
      <c r="C30" s="12">
        <f>+Arrivals!C19*A$4</f>
        <v>1600000</v>
      </c>
      <c r="D30" s="9">
        <f t="shared" si="1"/>
        <v>999999.99842703366</v>
      </c>
      <c r="E30" s="6">
        <f>+Patterns!C16*$D$4</f>
        <v>0</v>
      </c>
      <c r="F30" s="6">
        <f>+Patterns!D16*$D$4</f>
        <v>0</v>
      </c>
      <c r="G30" s="6">
        <f>+Patterns!E16*$D$4</f>
        <v>0</v>
      </c>
      <c r="H30" s="6">
        <f>+Patterns!F16*$D$4</f>
        <v>0</v>
      </c>
      <c r="I30" s="6">
        <f>+Patterns!G16*$D$4</f>
        <v>0</v>
      </c>
      <c r="J30" s="6">
        <f>+Patterns!H16*$D$4</f>
        <v>0</v>
      </c>
      <c r="K30" s="6">
        <f>+Patterns!I16*$D$4</f>
        <v>200</v>
      </c>
      <c r="L30" s="6">
        <f>+Patterns!J16*$D$4</f>
        <v>200</v>
      </c>
      <c r="M30" s="6">
        <f>+Patterns!K16*$D$4</f>
        <v>200</v>
      </c>
      <c r="N30" s="6">
        <f>+Patterns!L16*$D$4</f>
        <v>200</v>
      </c>
      <c r="O30" s="6">
        <f>+Patterns!M16*$D$4</f>
        <v>200</v>
      </c>
      <c r="P30" s="6">
        <f>+Patterns!N16*$D$4</f>
        <v>200</v>
      </c>
      <c r="Q30" s="6">
        <f>+Patterns!O16*$D$4</f>
        <v>200</v>
      </c>
      <c r="R30" s="6">
        <f>+Patterns!P16*$D$4</f>
        <v>200</v>
      </c>
      <c r="S30" s="6">
        <f>+Patterns!Q16*$D$4</f>
        <v>0</v>
      </c>
      <c r="T30" s="6">
        <f>+Patterns!R16*$D$4</f>
        <v>0</v>
      </c>
      <c r="U30" s="6">
        <f>+Patterns!S16*$D$4</f>
        <v>0</v>
      </c>
      <c r="V30" s="6">
        <f>+Patterns!T16*$D$4</f>
        <v>0</v>
      </c>
      <c r="W30" s="6">
        <f>+Patterns!U16*$D$4</f>
        <v>0</v>
      </c>
      <c r="X30" s="6">
        <f>+Patterns!V16*$D$4</f>
        <v>0</v>
      </c>
      <c r="Y30" s="6">
        <f>+Patterns!W16*$D$4</f>
        <v>0</v>
      </c>
      <c r="Z30" s="6">
        <f>+Patterns!X16*$D$4</f>
        <v>0</v>
      </c>
      <c r="AA30" s="6">
        <f>+Patterns!Y16*$D$4</f>
        <v>0</v>
      </c>
      <c r="AB30" s="33">
        <f>+Patterns!Z16*$D$4</f>
        <v>0</v>
      </c>
      <c r="BY30" s="26"/>
      <c r="BZ30" s="26"/>
      <c r="CA30" s="45"/>
    </row>
    <row r="31" spans="1:79">
      <c r="A31" s="7" t="s">
        <v>32</v>
      </c>
      <c r="B31" s="9">
        <f t="shared" si="0"/>
        <v>724999.99689303187</v>
      </c>
      <c r="C31" s="12">
        <f>+Arrivals!C20*A$4</f>
        <v>2200000</v>
      </c>
      <c r="D31" s="9">
        <f t="shared" si="1"/>
        <v>1724999.9953200654</v>
      </c>
      <c r="E31" s="6">
        <f>+Patterns!C17*$D$4</f>
        <v>0</v>
      </c>
      <c r="F31" s="6">
        <f>+Patterns!D17*$D$4</f>
        <v>0</v>
      </c>
      <c r="G31" s="6">
        <f>+Patterns!E17*$D$4</f>
        <v>0</v>
      </c>
      <c r="H31" s="6">
        <f>+Patterns!F17*$D$4</f>
        <v>0</v>
      </c>
      <c r="I31" s="6">
        <f>+Patterns!G17*$D$4</f>
        <v>0</v>
      </c>
      <c r="J31" s="6">
        <f>+Patterns!H17*$D$4</f>
        <v>0</v>
      </c>
      <c r="K31" s="6">
        <f>+Patterns!I17*$D$4</f>
        <v>0</v>
      </c>
      <c r="L31" s="6">
        <f>+Patterns!J17*$D$4</f>
        <v>200</v>
      </c>
      <c r="M31" s="6">
        <f>+Patterns!K17*$D$4</f>
        <v>200</v>
      </c>
      <c r="N31" s="6">
        <f>+Patterns!L17*$D$4</f>
        <v>200</v>
      </c>
      <c r="O31" s="6">
        <f>+Patterns!M17*$D$4</f>
        <v>200</v>
      </c>
      <c r="P31" s="6">
        <f>+Patterns!N17*$D$4</f>
        <v>200</v>
      </c>
      <c r="Q31" s="6">
        <f>+Patterns!O17*$D$4</f>
        <v>200</v>
      </c>
      <c r="R31" s="6">
        <f>+Patterns!P17*$D$4</f>
        <v>200</v>
      </c>
      <c r="S31" s="6">
        <f>+Patterns!Q17*$D$4</f>
        <v>200</v>
      </c>
      <c r="T31" s="6">
        <f>+Patterns!R17*$D$4</f>
        <v>0</v>
      </c>
      <c r="U31" s="6">
        <f>+Patterns!S17*$D$4</f>
        <v>0</v>
      </c>
      <c r="V31" s="6">
        <f>+Patterns!T17*$D$4</f>
        <v>0</v>
      </c>
      <c r="W31" s="6">
        <f>+Patterns!U17*$D$4</f>
        <v>0</v>
      </c>
      <c r="X31" s="6">
        <f>+Patterns!V17*$D$4</f>
        <v>0</v>
      </c>
      <c r="Y31" s="6">
        <f>+Patterns!W17*$D$4</f>
        <v>0</v>
      </c>
      <c r="Z31" s="6">
        <f>+Patterns!X17*$D$4</f>
        <v>0</v>
      </c>
      <c r="AA31" s="6">
        <f>+Patterns!Y17*$D$4</f>
        <v>0</v>
      </c>
      <c r="AB31" s="33">
        <f>+Patterns!Z17*$D$4</f>
        <v>0</v>
      </c>
      <c r="BY31" s="26"/>
      <c r="BZ31" s="26"/>
      <c r="CA31" s="45"/>
    </row>
    <row r="32" spans="1:79">
      <c r="A32" s="7" t="s">
        <v>33</v>
      </c>
      <c r="B32" s="9">
        <f t="shared" si="0"/>
        <v>724999.99689303187</v>
      </c>
      <c r="C32" s="12">
        <f>+Arrivals!C21*A$4</f>
        <v>2800000.0000000005</v>
      </c>
      <c r="D32" s="9">
        <f t="shared" si="1"/>
        <v>2449999.9922130974</v>
      </c>
      <c r="E32" s="6">
        <f>+Patterns!C18*$D$4</f>
        <v>0</v>
      </c>
      <c r="F32" s="6">
        <f>+Patterns!D18*$D$4</f>
        <v>0</v>
      </c>
      <c r="G32" s="6">
        <f>+Patterns!E18*$D$4</f>
        <v>0</v>
      </c>
      <c r="H32" s="6">
        <f>+Patterns!F18*$D$4</f>
        <v>0</v>
      </c>
      <c r="I32" s="6">
        <f>+Patterns!G18*$D$4</f>
        <v>0</v>
      </c>
      <c r="J32" s="6">
        <f>+Patterns!H18*$D$4</f>
        <v>0</v>
      </c>
      <c r="K32" s="6">
        <f>+Patterns!I18*$D$4</f>
        <v>0</v>
      </c>
      <c r="L32" s="6">
        <f>+Patterns!J18*$D$4</f>
        <v>0</v>
      </c>
      <c r="M32" s="6">
        <f>+Patterns!K18*$D$4</f>
        <v>200</v>
      </c>
      <c r="N32" s="6">
        <f>+Patterns!L18*$D$4</f>
        <v>200</v>
      </c>
      <c r="O32" s="6">
        <f>+Patterns!M18*$D$4</f>
        <v>200</v>
      </c>
      <c r="P32" s="6">
        <f>+Patterns!N18*$D$4</f>
        <v>200</v>
      </c>
      <c r="Q32" s="6">
        <f>+Patterns!O18*$D$4</f>
        <v>200</v>
      </c>
      <c r="R32" s="6">
        <f>+Patterns!P18*$D$4</f>
        <v>200</v>
      </c>
      <c r="S32" s="6">
        <f>+Patterns!Q18*$D$4</f>
        <v>200</v>
      </c>
      <c r="T32" s="6">
        <f>+Patterns!R18*$D$4</f>
        <v>200</v>
      </c>
      <c r="U32" s="6">
        <f>+Patterns!S18*$D$4</f>
        <v>0</v>
      </c>
      <c r="V32" s="6">
        <f>+Patterns!T18*$D$4</f>
        <v>0</v>
      </c>
      <c r="W32" s="6">
        <f>+Patterns!U18*$D$4</f>
        <v>0</v>
      </c>
      <c r="X32" s="6">
        <f>+Patterns!V18*$D$4</f>
        <v>0</v>
      </c>
      <c r="Y32" s="6">
        <f>+Patterns!W18*$D$4</f>
        <v>0</v>
      </c>
      <c r="Z32" s="6">
        <f>+Patterns!X18*$D$4</f>
        <v>0</v>
      </c>
      <c r="AA32" s="6">
        <f>+Patterns!Y18*$D$4</f>
        <v>0</v>
      </c>
      <c r="AB32" s="33">
        <f>+Patterns!Z18*$D$4</f>
        <v>0</v>
      </c>
      <c r="BY32" s="26"/>
      <c r="BZ32" s="26"/>
      <c r="CA32" s="45"/>
    </row>
    <row r="33" spans="1:79">
      <c r="A33" s="7" t="s">
        <v>34</v>
      </c>
      <c r="B33" s="9">
        <f t="shared" si="0"/>
        <v>1124999.9989290535</v>
      </c>
      <c r="C33" s="12">
        <f>+Arrivals!C22*A$4</f>
        <v>3600000</v>
      </c>
      <c r="D33" s="9">
        <f t="shared" si="1"/>
        <v>3574999.9911421509</v>
      </c>
      <c r="E33" s="6">
        <f>+Patterns!C19*$D$4</f>
        <v>0</v>
      </c>
      <c r="F33" s="6">
        <f>+Patterns!D19*$D$4</f>
        <v>0</v>
      </c>
      <c r="G33" s="6">
        <f>+Patterns!E19*$D$4</f>
        <v>0</v>
      </c>
      <c r="H33" s="6">
        <f>+Patterns!F19*$D$4</f>
        <v>0</v>
      </c>
      <c r="I33" s="6">
        <f>+Patterns!G19*$D$4</f>
        <v>0</v>
      </c>
      <c r="J33" s="6">
        <f>+Patterns!H19*$D$4</f>
        <v>0</v>
      </c>
      <c r="K33" s="6">
        <f>+Patterns!I19*$D$4</f>
        <v>0</v>
      </c>
      <c r="L33" s="6">
        <f>+Patterns!J19*$D$4</f>
        <v>0</v>
      </c>
      <c r="M33" s="6">
        <f>+Patterns!K19*$D$4</f>
        <v>0</v>
      </c>
      <c r="N33" s="6">
        <f>+Patterns!L19*$D$4</f>
        <v>200</v>
      </c>
      <c r="O33" s="6">
        <f>+Patterns!M19*$D$4</f>
        <v>200</v>
      </c>
      <c r="P33" s="6">
        <f>+Patterns!N19*$D$4</f>
        <v>200</v>
      </c>
      <c r="Q33" s="6">
        <f>+Patterns!O19*$D$4</f>
        <v>200</v>
      </c>
      <c r="R33" s="6">
        <f>+Patterns!P19*$D$4</f>
        <v>200</v>
      </c>
      <c r="S33" s="6">
        <f>+Patterns!Q19*$D$4</f>
        <v>200</v>
      </c>
      <c r="T33" s="6">
        <f>+Patterns!R19*$D$4</f>
        <v>200</v>
      </c>
      <c r="U33" s="6">
        <f>+Patterns!S19*$D$4</f>
        <v>200</v>
      </c>
      <c r="V33" s="6">
        <f>+Patterns!T19*$D$4</f>
        <v>0</v>
      </c>
      <c r="W33" s="6">
        <f>+Patterns!U19*$D$4</f>
        <v>0</v>
      </c>
      <c r="X33" s="6">
        <f>+Patterns!V19*$D$4</f>
        <v>0</v>
      </c>
      <c r="Y33" s="6">
        <f>+Patterns!W19*$D$4</f>
        <v>0</v>
      </c>
      <c r="Z33" s="6">
        <f>+Patterns!X19*$D$4</f>
        <v>0</v>
      </c>
      <c r="AA33" s="6">
        <f>+Patterns!Y19*$D$4</f>
        <v>0</v>
      </c>
      <c r="AB33" s="33">
        <f>+Patterns!Z19*$D$4</f>
        <v>0</v>
      </c>
      <c r="BY33" s="26"/>
      <c r="BZ33" s="26"/>
      <c r="CA33" s="45"/>
    </row>
    <row r="34" spans="1:79">
      <c r="A34" s="7" t="s">
        <v>35</v>
      </c>
      <c r="B34" s="9">
        <f t="shared" si="0"/>
        <v>1124999.9989290535</v>
      </c>
      <c r="C34" s="12">
        <f>+Arrivals!C23*A$4</f>
        <v>4700000</v>
      </c>
      <c r="D34" s="9">
        <f t="shared" si="1"/>
        <v>4699999.9900712045</v>
      </c>
      <c r="E34" s="6">
        <f>+Patterns!C20*$D$4</f>
        <v>0</v>
      </c>
      <c r="F34" s="6">
        <f>+Patterns!D20*$D$4</f>
        <v>0</v>
      </c>
      <c r="G34" s="6">
        <f>+Patterns!E20*$D$4</f>
        <v>0</v>
      </c>
      <c r="H34" s="6">
        <f>+Patterns!F20*$D$4</f>
        <v>0</v>
      </c>
      <c r="I34" s="6">
        <f>+Patterns!G20*$D$4</f>
        <v>0</v>
      </c>
      <c r="J34" s="6">
        <f>+Patterns!H20*$D$4</f>
        <v>0</v>
      </c>
      <c r="K34" s="6">
        <f>+Patterns!I20*$D$4</f>
        <v>0</v>
      </c>
      <c r="L34" s="6">
        <f>+Patterns!J20*$D$4</f>
        <v>0</v>
      </c>
      <c r="M34" s="6">
        <f>+Patterns!K20*$D$4</f>
        <v>0</v>
      </c>
      <c r="N34" s="6">
        <f>+Patterns!L20*$D$4</f>
        <v>0</v>
      </c>
      <c r="O34" s="6">
        <f>+Patterns!M20*$D$4</f>
        <v>200</v>
      </c>
      <c r="P34" s="6">
        <f>+Patterns!N20*$D$4</f>
        <v>200</v>
      </c>
      <c r="Q34" s="6">
        <f>+Patterns!O20*$D$4</f>
        <v>200</v>
      </c>
      <c r="R34" s="6">
        <f>+Patterns!P20*$D$4</f>
        <v>200</v>
      </c>
      <c r="S34" s="6">
        <f>+Patterns!Q20*$D$4</f>
        <v>200</v>
      </c>
      <c r="T34" s="6">
        <f>+Patterns!R20*$D$4</f>
        <v>200</v>
      </c>
      <c r="U34" s="6">
        <f>+Patterns!S20*$D$4</f>
        <v>200</v>
      </c>
      <c r="V34" s="6">
        <f>+Patterns!T20*$D$4</f>
        <v>200</v>
      </c>
      <c r="W34" s="6">
        <f>+Patterns!U20*$D$4</f>
        <v>0</v>
      </c>
      <c r="X34" s="6">
        <f>+Patterns!V20*$D$4</f>
        <v>0</v>
      </c>
      <c r="Y34" s="6">
        <f>+Patterns!W20*$D$4</f>
        <v>0</v>
      </c>
      <c r="Z34" s="6">
        <f>+Patterns!X20*$D$4</f>
        <v>0</v>
      </c>
      <c r="AA34" s="6">
        <f>+Patterns!Y20*$D$4</f>
        <v>0</v>
      </c>
      <c r="AB34" s="33">
        <f>+Patterns!Z20*$D$4</f>
        <v>0</v>
      </c>
      <c r="BY34" s="26"/>
      <c r="BZ34" s="26"/>
      <c r="CA34" s="45"/>
    </row>
    <row r="35" spans="1:79">
      <c r="A35" s="7" t="s">
        <v>36</v>
      </c>
      <c r="B35" s="9">
        <f t="shared" si="0"/>
        <v>1124999.9989290535</v>
      </c>
      <c r="C35" s="12">
        <f>+Arrivals!C24*A$4</f>
        <v>6000000</v>
      </c>
      <c r="D35" s="9">
        <f t="shared" si="1"/>
        <v>5824999.989000258</v>
      </c>
      <c r="E35" s="6">
        <f>+Patterns!C21*$D$4</f>
        <v>0</v>
      </c>
      <c r="F35" s="6">
        <f>+Patterns!D21*$D$4</f>
        <v>0</v>
      </c>
      <c r="G35" s="6">
        <f>+Patterns!E21*$D$4</f>
        <v>0</v>
      </c>
      <c r="H35" s="6">
        <f>+Patterns!F21*$D$4</f>
        <v>0</v>
      </c>
      <c r="I35" s="6">
        <f>+Patterns!G21*$D$4</f>
        <v>0</v>
      </c>
      <c r="J35" s="6">
        <f>+Patterns!H21*$D$4</f>
        <v>0</v>
      </c>
      <c r="K35" s="6">
        <f>+Patterns!I21*$D$4</f>
        <v>0</v>
      </c>
      <c r="L35" s="6">
        <f>+Patterns!J21*$D$4</f>
        <v>0</v>
      </c>
      <c r="M35" s="6">
        <f>+Patterns!K21*$D$4</f>
        <v>0</v>
      </c>
      <c r="N35" s="6">
        <f>+Patterns!L21*$D$4</f>
        <v>0</v>
      </c>
      <c r="O35" s="6">
        <f>+Patterns!M21*$D$4</f>
        <v>0</v>
      </c>
      <c r="P35" s="6">
        <f>+Patterns!N21*$D$4</f>
        <v>200</v>
      </c>
      <c r="Q35" s="6">
        <f>+Patterns!O21*$D$4</f>
        <v>200</v>
      </c>
      <c r="R35" s="6">
        <f>+Patterns!P21*$D$4</f>
        <v>200</v>
      </c>
      <c r="S35" s="6">
        <f>+Patterns!Q21*$D$4</f>
        <v>200</v>
      </c>
      <c r="T35" s="6">
        <f>+Patterns!R21*$D$4</f>
        <v>200</v>
      </c>
      <c r="U35" s="6">
        <f>+Patterns!S21*$D$4</f>
        <v>200</v>
      </c>
      <c r="V35" s="6">
        <f>+Patterns!T21*$D$4</f>
        <v>200</v>
      </c>
      <c r="W35" s="6">
        <f>+Patterns!U21*$D$4</f>
        <v>200</v>
      </c>
      <c r="X35" s="6">
        <f>+Patterns!V21*$D$4</f>
        <v>0</v>
      </c>
      <c r="Y35" s="6">
        <f>+Patterns!W21*$D$4</f>
        <v>0</v>
      </c>
      <c r="Z35" s="6">
        <f>+Patterns!X21*$D$4</f>
        <v>0</v>
      </c>
      <c r="AA35" s="6">
        <f>+Patterns!Y21*$D$4</f>
        <v>0</v>
      </c>
      <c r="AB35" s="33">
        <f>+Patterns!Z21*$D$4</f>
        <v>0</v>
      </c>
      <c r="BY35" s="26"/>
      <c r="BZ35" s="26"/>
      <c r="CA35" s="45"/>
    </row>
    <row r="36" spans="1:79">
      <c r="A36" s="7" t="s">
        <v>37</v>
      </c>
      <c r="B36" s="9">
        <f t="shared" si="0"/>
        <v>1124999.9989290535</v>
      </c>
      <c r="C36" s="12">
        <f>+Arrivals!C25*A$4</f>
        <v>7600000</v>
      </c>
      <c r="D36" s="9">
        <f t="shared" si="1"/>
        <v>6949999.9879293116</v>
      </c>
      <c r="E36" s="6">
        <f>+Patterns!C22*$D$4</f>
        <v>0</v>
      </c>
      <c r="F36" s="6">
        <f>+Patterns!D22*$D$4</f>
        <v>0</v>
      </c>
      <c r="G36" s="6">
        <f>+Patterns!E22*$D$4</f>
        <v>0</v>
      </c>
      <c r="H36" s="6">
        <f>+Patterns!F22*$D$4</f>
        <v>0</v>
      </c>
      <c r="I36" s="6">
        <f>+Patterns!G22*$D$4</f>
        <v>0</v>
      </c>
      <c r="J36" s="6">
        <f>+Patterns!H22*$D$4</f>
        <v>0</v>
      </c>
      <c r="K36" s="6">
        <f>+Patterns!I22*$D$4</f>
        <v>0</v>
      </c>
      <c r="L36" s="6">
        <f>+Patterns!J22*$D$4</f>
        <v>0</v>
      </c>
      <c r="M36" s="6">
        <f>+Patterns!K22*$D$4</f>
        <v>0</v>
      </c>
      <c r="N36" s="6">
        <f>+Patterns!L22*$D$4</f>
        <v>0</v>
      </c>
      <c r="O36" s="6">
        <f>+Patterns!M22*$D$4</f>
        <v>0</v>
      </c>
      <c r="P36" s="6">
        <f>+Patterns!N22*$D$4</f>
        <v>0</v>
      </c>
      <c r="Q36" s="6">
        <f>+Patterns!O22*$D$4</f>
        <v>200</v>
      </c>
      <c r="R36" s="6">
        <f>+Patterns!P22*$D$4</f>
        <v>200</v>
      </c>
      <c r="S36" s="6">
        <f>+Patterns!Q22*$D$4</f>
        <v>200</v>
      </c>
      <c r="T36" s="6">
        <f>+Patterns!R22*$D$4</f>
        <v>200</v>
      </c>
      <c r="U36" s="6">
        <f>+Patterns!S22*$D$4</f>
        <v>200</v>
      </c>
      <c r="V36" s="6">
        <f>+Patterns!T22*$D$4</f>
        <v>200</v>
      </c>
      <c r="W36" s="6">
        <f>+Patterns!U22*$D$4</f>
        <v>200</v>
      </c>
      <c r="X36" s="6">
        <f>+Patterns!V22*$D$4</f>
        <v>200</v>
      </c>
      <c r="Y36" s="6">
        <f>+Patterns!W22*$D$4</f>
        <v>0</v>
      </c>
      <c r="Z36" s="6">
        <f>+Patterns!X22*$D$4</f>
        <v>0</v>
      </c>
      <c r="AA36" s="6">
        <f>+Patterns!Y22*$D$4</f>
        <v>0</v>
      </c>
      <c r="AB36" s="33">
        <f>+Patterns!Z22*$D$4</f>
        <v>0</v>
      </c>
      <c r="BY36" s="26"/>
      <c r="BZ36" s="26"/>
      <c r="CA36" s="45"/>
    </row>
    <row r="37" spans="1:79">
      <c r="A37" s="7" t="s">
        <v>38</v>
      </c>
      <c r="B37" s="9">
        <f t="shared" si="0"/>
        <v>1124999.9989290535</v>
      </c>
      <c r="C37" s="12">
        <f>+Arrivals!C26*A$4</f>
        <v>9000000</v>
      </c>
      <c r="D37" s="9">
        <f t="shared" si="1"/>
        <v>8074999.9868583651</v>
      </c>
      <c r="E37" s="6">
        <f>+Patterns!C23*$D$4</f>
        <v>0</v>
      </c>
      <c r="F37" s="6">
        <f>+Patterns!D23*$D$4</f>
        <v>0</v>
      </c>
      <c r="G37" s="6">
        <f>+Patterns!E23*$D$4</f>
        <v>0</v>
      </c>
      <c r="H37" s="6">
        <f>+Patterns!F23*$D$4</f>
        <v>0</v>
      </c>
      <c r="I37" s="6">
        <f>+Patterns!G23*$D$4</f>
        <v>0</v>
      </c>
      <c r="J37" s="6">
        <f>+Patterns!H23*$D$4</f>
        <v>0</v>
      </c>
      <c r="K37" s="6">
        <f>+Patterns!I23*$D$4</f>
        <v>0</v>
      </c>
      <c r="L37" s="6">
        <f>+Patterns!J23*$D$4</f>
        <v>0</v>
      </c>
      <c r="M37" s="6">
        <f>+Patterns!K23*$D$4</f>
        <v>0</v>
      </c>
      <c r="N37" s="6">
        <f>+Patterns!L23*$D$4</f>
        <v>0</v>
      </c>
      <c r="O37" s="6">
        <f>+Patterns!M23*$D$4</f>
        <v>0</v>
      </c>
      <c r="P37" s="6">
        <f>+Patterns!N23*$D$4</f>
        <v>0</v>
      </c>
      <c r="Q37" s="6">
        <f>+Patterns!O23*$D$4</f>
        <v>0</v>
      </c>
      <c r="R37" s="6">
        <f>+Patterns!P23*$D$4</f>
        <v>200</v>
      </c>
      <c r="S37" s="6">
        <f>+Patterns!Q23*$D$4</f>
        <v>200</v>
      </c>
      <c r="T37" s="6">
        <f>+Patterns!R23*$D$4</f>
        <v>200</v>
      </c>
      <c r="U37" s="6">
        <f>+Patterns!S23*$D$4</f>
        <v>200</v>
      </c>
      <c r="V37" s="6">
        <f>+Patterns!T23*$D$4</f>
        <v>200</v>
      </c>
      <c r="W37" s="6">
        <f>+Patterns!U23*$D$4</f>
        <v>200</v>
      </c>
      <c r="X37" s="6">
        <f>+Patterns!V23*$D$4</f>
        <v>200</v>
      </c>
      <c r="Y37" s="6">
        <f>+Patterns!W23*$D$4</f>
        <v>200</v>
      </c>
      <c r="Z37" s="6">
        <f>+Patterns!X23*$D$4</f>
        <v>0</v>
      </c>
      <c r="AA37" s="6">
        <f>+Patterns!Y23*$D$4</f>
        <v>0</v>
      </c>
      <c r="AB37" s="33">
        <f>+Patterns!Z23*$D$4</f>
        <v>0</v>
      </c>
      <c r="BY37" s="26"/>
      <c r="BZ37" s="26"/>
      <c r="CA37" s="45"/>
    </row>
    <row r="38" spans="1:79">
      <c r="A38" s="7" t="s">
        <v>39</v>
      </c>
      <c r="B38" s="9">
        <f t="shared" si="0"/>
        <v>1124999.9989290535</v>
      </c>
      <c r="C38" s="12">
        <f>+Arrivals!C27*A$4</f>
        <v>9400000</v>
      </c>
      <c r="D38" s="9">
        <f t="shared" si="1"/>
        <v>9199999.9857874177</v>
      </c>
      <c r="E38" s="6">
        <f>+Patterns!C24*$D$4</f>
        <v>0</v>
      </c>
      <c r="F38" s="6">
        <f>+Patterns!D24*$D$4</f>
        <v>0</v>
      </c>
      <c r="G38" s="6">
        <f>+Patterns!E24*$D$4</f>
        <v>0</v>
      </c>
      <c r="H38" s="6">
        <f>+Patterns!F24*$D$4</f>
        <v>0</v>
      </c>
      <c r="I38" s="6">
        <f>+Patterns!G24*$D$4</f>
        <v>0</v>
      </c>
      <c r="J38" s="6">
        <f>+Patterns!H24*$D$4</f>
        <v>0</v>
      </c>
      <c r="K38" s="6">
        <f>+Patterns!I24*$D$4</f>
        <v>0</v>
      </c>
      <c r="L38" s="6">
        <f>+Patterns!J24*$D$4</f>
        <v>0</v>
      </c>
      <c r="M38" s="6">
        <f>+Patterns!K24*$D$4</f>
        <v>0</v>
      </c>
      <c r="N38" s="6">
        <f>+Patterns!L24*$D$4</f>
        <v>0</v>
      </c>
      <c r="O38" s="6">
        <f>+Patterns!M24*$D$4</f>
        <v>0</v>
      </c>
      <c r="P38" s="6">
        <f>+Patterns!N24*$D$4</f>
        <v>0</v>
      </c>
      <c r="Q38" s="6">
        <f>+Patterns!O24*$D$4</f>
        <v>0</v>
      </c>
      <c r="R38" s="6">
        <f>+Patterns!P24*$D$4</f>
        <v>0</v>
      </c>
      <c r="S38" s="6">
        <f>+Patterns!Q24*$D$4</f>
        <v>200</v>
      </c>
      <c r="T38" s="6">
        <f>+Patterns!R24*$D$4</f>
        <v>200</v>
      </c>
      <c r="U38" s="6">
        <f>+Patterns!S24*$D$4</f>
        <v>200</v>
      </c>
      <c r="V38" s="6">
        <f>+Patterns!T24*$D$4</f>
        <v>200</v>
      </c>
      <c r="W38" s="6">
        <f>+Patterns!U24*$D$4</f>
        <v>200</v>
      </c>
      <c r="X38" s="6">
        <f>+Patterns!V24*$D$4</f>
        <v>200</v>
      </c>
      <c r="Y38" s="6">
        <f>+Patterns!W24*$D$4</f>
        <v>200</v>
      </c>
      <c r="Z38" s="6">
        <f>+Patterns!X24*$D$4</f>
        <v>200</v>
      </c>
      <c r="AA38" s="6">
        <f>+Patterns!Y24*$D$4</f>
        <v>0</v>
      </c>
      <c r="AB38" s="33">
        <f>+Patterns!Z24*$D$4</f>
        <v>0</v>
      </c>
      <c r="BY38" s="26"/>
      <c r="BZ38" s="26"/>
      <c r="CA38" s="45"/>
    </row>
    <row r="39" spans="1:79">
      <c r="A39" s="7" t="s">
        <v>40</v>
      </c>
      <c r="B39" s="9">
        <f t="shared" si="0"/>
        <v>400000.00203602179</v>
      </c>
      <c r="C39" s="12">
        <f>+Arrivals!C28*A$4</f>
        <v>9900000</v>
      </c>
      <c r="D39" s="9">
        <f t="shared" si="1"/>
        <v>9599999.9878234398</v>
      </c>
      <c r="E39" s="6">
        <f>+Patterns!C25*$D$4</f>
        <v>0</v>
      </c>
      <c r="F39" s="6">
        <f>+Patterns!D25*$D$4</f>
        <v>0</v>
      </c>
      <c r="G39" s="6">
        <f>+Patterns!E25*$D$4</f>
        <v>0</v>
      </c>
      <c r="H39" s="6">
        <f>+Patterns!F25*$D$4</f>
        <v>0</v>
      </c>
      <c r="I39" s="6">
        <f>+Patterns!G25*$D$4</f>
        <v>0</v>
      </c>
      <c r="J39" s="6">
        <f>+Patterns!H25*$D$4</f>
        <v>0</v>
      </c>
      <c r="K39" s="6">
        <f>+Patterns!I25*$D$4</f>
        <v>0</v>
      </c>
      <c r="L39" s="6">
        <f>+Patterns!J25*$D$4</f>
        <v>0</v>
      </c>
      <c r="M39" s="6">
        <f>+Patterns!K25*$D$4</f>
        <v>0</v>
      </c>
      <c r="N39" s="6">
        <f>+Patterns!L25*$D$4</f>
        <v>0</v>
      </c>
      <c r="O39" s="6">
        <f>+Patterns!M25*$D$4</f>
        <v>0</v>
      </c>
      <c r="P39" s="6">
        <f>+Patterns!N25*$D$4</f>
        <v>0</v>
      </c>
      <c r="Q39" s="6">
        <f>+Patterns!O25*$D$4</f>
        <v>0</v>
      </c>
      <c r="R39" s="6">
        <f>+Patterns!P25*$D$4</f>
        <v>0</v>
      </c>
      <c r="S39" s="6">
        <f>+Patterns!Q25*$D$4</f>
        <v>0</v>
      </c>
      <c r="T39" s="6">
        <f>+Patterns!R25*$D$4</f>
        <v>200</v>
      </c>
      <c r="U39" s="6">
        <f>+Patterns!S25*$D$4</f>
        <v>200</v>
      </c>
      <c r="V39" s="6">
        <f>+Patterns!T25*$D$4</f>
        <v>200</v>
      </c>
      <c r="W39" s="6">
        <f>+Patterns!U25*$D$4</f>
        <v>200</v>
      </c>
      <c r="X39" s="6">
        <f>+Patterns!V25*$D$4</f>
        <v>200</v>
      </c>
      <c r="Y39" s="6">
        <f>+Patterns!W25*$D$4</f>
        <v>200</v>
      </c>
      <c r="Z39" s="6">
        <f>+Patterns!X25*$D$4</f>
        <v>200</v>
      </c>
      <c r="AA39" s="6">
        <f>+Patterns!Y25*$D$4</f>
        <v>200</v>
      </c>
      <c r="AB39" s="33">
        <f>+Patterns!Z25*$D$4</f>
        <v>0</v>
      </c>
      <c r="BY39" s="26"/>
      <c r="BZ39" s="26"/>
      <c r="CA39" s="45"/>
    </row>
    <row r="40" spans="1:79">
      <c r="A40" s="7" t="s">
        <v>41</v>
      </c>
      <c r="B40" s="9">
        <f t="shared" si="0"/>
        <v>400000.00203602179</v>
      </c>
      <c r="C40" s="12">
        <f>+Arrivals!C29*A$4</f>
        <v>10000000</v>
      </c>
      <c r="D40" s="9">
        <f t="shared" si="1"/>
        <v>9999999.9898594618</v>
      </c>
      <c r="E40" s="6">
        <f>+Patterns!C26*$D$4</f>
        <v>0</v>
      </c>
      <c r="F40" s="6">
        <f>+Patterns!D26*$D$4</f>
        <v>0</v>
      </c>
      <c r="G40" s="6">
        <f>+Patterns!E26*$D$4</f>
        <v>0</v>
      </c>
      <c r="H40" s="6">
        <f>+Patterns!F26*$D$4</f>
        <v>0</v>
      </c>
      <c r="I40" s="6">
        <f>+Patterns!G26*$D$4</f>
        <v>0</v>
      </c>
      <c r="J40" s="6">
        <f>+Patterns!H26*$D$4</f>
        <v>0</v>
      </c>
      <c r="K40" s="6">
        <f>+Patterns!I26*$D$4</f>
        <v>0</v>
      </c>
      <c r="L40" s="6">
        <f>+Patterns!J26*$D$4</f>
        <v>0</v>
      </c>
      <c r="M40" s="6">
        <f>+Patterns!K26*$D$4</f>
        <v>0</v>
      </c>
      <c r="N40" s="6">
        <f>+Patterns!L26*$D$4</f>
        <v>0</v>
      </c>
      <c r="O40" s="6">
        <f>+Patterns!M26*$D$4</f>
        <v>0</v>
      </c>
      <c r="P40" s="6">
        <f>+Patterns!N26*$D$4</f>
        <v>0</v>
      </c>
      <c r="Q40" s="6">
        <f>+Patterns!O26*$D$4</f>
        <v>0</v>
      </c>
      <c r="R40" s="6">
        <f>+Patterns!P26*$D$4</f>
        <v>0</v>
      </c>
      <c r="S40" s="6">
        <f>+Patterns!Q26*$D$4</f>
        <v>0</v>
      </c>
      <c r="T40" s="6">
        <f>+Patterns!R26*$D$4</f>
        <v>0</v>
      </c>
      <c r="U40" s="6">
        <f>+Patterns!S26*$D$4</f>
        <v>200</v>
      </c>
      <c r="V40" s="6">
        <f>+Patterns!T26*$D$4</f>
        <v>200</v>
      </c>
      <c r="W40" s="6">
        <f>+Patterns!U26*$D$4</f>
        <v>200</v>
      </c>
      <c r="X40" s="6">
        <f>+Patterns!V26*$D$4</f>
        <v>200</v>
      </c>
      <c r="Y40" s="6">
        <f>+Patterns!W26*$D$4</f>
        <v>200</v>
      </c>
      <c r="Z40" s="6">
        <f>+Patterns!X26*$D$4</f>
        <v>200</v>
      </c>
      <c r="AA40" s="6">
        <f>+Patterns!Y26*$D$4</f>
        <v>200</v>
      </c>
      <c r="AB40" s="33">
        <f>+Patterns!Z26*$D$4</f>
        <v>200</v>
      </c>
      <c r="BY40" s="26"/>
      <c r="BZ40" s="26"/>
      <c r="CA40" s="45"/>
    </row>
    <row r="41" spans="1:79">
      <c r="A41" s="7" t="s">
        <v>97</v>
      </c>
      <c r="B41" s="9">
        <f>SUM(B17:B40)</f>
        <v>9999999.9898594618</v>
      </c>
      <c r="C41" s="12">
        <f>+$A$4</f>
        <v>10000000</v>
      </c>
      <c r="D41" s="40">
        <f>+D40</f>
        <v>9999999.9898594618</v>
      </c>
      <c r="E41">
        <f>SUM(E17:E40)</f>
        <v>1600</v>
      </c>
      <c r="F41">
        <f t="shared" ref="F41:AB41" si="2">SUM(F17:F40)</f>
        <v>1600</v>
      </c>
      <c r="G41">
        <f t="shared" si="2"/>
        <v>1600</v>
      </c>
      <c r="H41">
        <f t="shared" si="2"/>
        <v>1600</v>
      </c>
      <c r="I41">
        <f t="shared" si="2"/>
        <v>1600</v>
      </c>
      <c r="J41">
        <f t="shared" si="2"/>
        <v>1600</v>
      </c>
      <c r="K41">
        <f t="shared" si="2"/>
        <v>1600</v>
      </c>
      <c r="L41">
        <f t="shared" si="2"/>
        <v>1600</v>
      </c>
      <c r="M41">
        <f t="shared" si="2"/>
        <v>1600</v>
      </c>
      <c r="N41">
        <f t="shared" si="2"/>
        <v>1600</v>
      </c>
      <c r="O41">
        <f t="shared" si="2"/>
        <v>1600</v>
      </c>
      <c r="P41">
        <f t="shared" si="2"/>
        <v>1600</v>
      </c>
      <c r="Q41">
        <f t="shared" si="2"/>
        <v>1600</v>
      </c>
      <c r="R41">
        <f t="shared" si="2"/>
        <v>1600</v>
      </c>
      <c r="S41">
        <f t="shared" si="2"/>
        <v>1600</v>
      </c>
      <c r="T41">
        <f t="shared" si="2"/>
        <v>1600</v>
      </c>
      <c r="U41">
        <f t="shared" si="2"/>
        <v>1600</v>
      </c>
      <c r="V41">
        <f t="shared" si="2"/>
        <v>1600</v>
      </c>
      <c r="W41">
        <f t="shared" si="2"/>
        <v>1600</v>
      </c>
      <c r="X41">
        <f t="shared" si="2"/>
        <v>1600</v>
      </c>
      <c r="Y41">
        <f t="shared" si="2"/>
        <v>1600</v>
      </c>
      <c r="Z41">
        <f t="shared" si="2"/>
        <v>1600</v>
      </c>
      <c r="AA41">
        <f t="shared" si="2"/>
        <v>1600</v>
      </c>
      <c r="AB41" s="31">
        <f t="shared" si="2"/>
        <v>1600</v>
      </c>
    </row>
    <row r="44" spans="1:79">
      <c r="A44" s="22"/>
      <c r="B44" s="35" t="s">
        <v>321</v>
      </c>
      <c r="C44" s="24"/>
      <c r="D44" s="32" t="s">
        <v>3</v>
      </c>
      <c r="E44" s="28" t="s">
        <v>334</v>
      </c>
      <c r="W44" s="26"/>
      <c r="AC44" s="28"/>
    </row>
    <row r="45" spans="1:79" s="2" customFormat="1">
      <c r="A45" s="41"/>
      <c r="B45" s="42">
        <f>+$A$6*$B$6</f>
        <v>1000000</v>
      </c>
      <c r="C45" s="24"/>
      <c r="D45" s="32" t="s">
        <v>78</v>
      </c>
      <c r="E45" s="2" t="s">
        <v>180</v>
      </c>
      <c r="F45" s="2" t="s">
        <v>181</v>
      </c>
      <c r="G45" s="2" t="s">
        <v>182</v>
      </c>
      <c r="H45" s="2" t="s">
        <v>183</v>
      </c>
      <c r="I45" s="2" t="s">
        <v>184</v>
      </c>
      <c r="J45" s="2" t="s">
        <v>185</v>
      </c>
      <c r="K45" s="2" t="s">
        <v>186</v>
      </c>
      <c r="L45" s="2" t="s">
        <v>187</v>
      </c>
      <c r="M45" s="2" t="s">
        <v>188</v>
      </c>
      <c r="N45" s="2" t="s">
        <v>189</v>
      </c>
      <c r="O45" s="2" t="s">
        <v>190</v>
      </c>
      <c r="P45" s="2" t="s">
        <v>191</v>
      </c>
      <c r="Q45" s="2" t="s">
        <v>192</v>
      </c>
      <c r="R45" s="2" t="s">
        <v>193</v>
      </c>
      <c r="S45" s="2" t="s">
        <v>194</v>
      </c>
      <c r="T45" s="2" t="s">
        <v>195</v>
      </c>
      <c r="U45" s="2" t="s">
        <v>196</v>
      </c>
      <c r="V45" s="2" t="s">
        <v>197</v>
      </c>
      <c r="W45" s="43" t="s">
        <v>198</v>
      </c>
      <c r="X45" s="2" t="s">
        <v>199</v>
      </c>
      <c r="Y45" s="2" t="s">
        <v>200</v>
      </c>
      <c r="Z45" s="2" t="s">
        <v>201</v>
      </c>
      <c r="AA45" s="2" t="s">
        <v>202</v>
      </c>
      <c r="AB45" s="44" t="s">
        <v>203</v>
      </c>
      <c r="AC45" s="2" t="s">
        <v>99</v>
      </c>
      <c r="AD45" s="8" t="s">
        <v>105</v>
      </c>
      <c r="AZ45" s="44"/>
      <c r="BX45" s="44"/>
      <c r="CA45" s="44"/>
    </row>
    <row r="46" spans="1:79">
      <c r="A46" s="22"/>
      <c r="B46" s="19"/>
      <c r="C46" s="24"/>
      <c r="D46" s="32" t="s">
        <v>77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62.5</v>
      </c>
      <c r="L46">
        <v>0</v>
      </c>
      <c r="M46">
        <v>0</v>
      </c>
      <c r="N46">
        <v>250.0000721683399</v>
      </c>
      <c r="O46">
        <v>374.99990542505248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 s="31">
        <v>2437.4999897554544</v>
      </c>
      <c r="AC46" s="9">
        <f>SUM(E46:AB46)</f>
        <v>3124.9999673488469</v>
      </c>
      <c r="AD46" s="19">
        <f>+B48</f>
        <v>1042656.2393723514</v>
      </c>
      <c r="BZ46" s="26"/>
      <c r="CA46" s="26"/>
    </row>
    <row r="47" spans="1:79">
      <c r="A47" s="20"/>
      <c r="B47" s="6" t="s">
        <v>322</v>
      </c>
      <c r="D47" s="32"/>
    </row>
    <row r="48" spans="1:79">
      <c r="A48" s="21"/>
      <c r="B48" s="19">
        <f>SUMPRODUCT(E46:AB46,E48:AB48)</f>
        <v>1042656.2393723514</v>
      </c>
      <c r="D48" s="39" t="s">
        <v>79</v>
      </c>
      <c r="E48" s="23">
        <f>+$C$4*2+$C$6*6</f>
        <v>335</v>
      </c>
      <c r="F48" s="19">
        <f>+$C$4*3+$C$6*5</f>
        <v>332.5</v>
      </c>
      <c r="G48" s="19">
        <f>+$C$4*4+$C$6*4</f>
        <v>330</v>
      </c>
      <c r="H48" s="19">
        <f>+$C$4*5+$C$6*3</f>
        <v>327.5</v>
      </c>
      <c r="I48" s="19">
        <f>+$C$4*6+$C$6*2</f>
        <v>325</v>
      </c>
      <c r="J48" s="19">
        <f>+$C$4*7+$C$6*1</f>
        <v>322.5</v>
      </c>
      <c r="K48" s="19">
        <f>+$C$4*8</f>
        <v>320</v>
      </c>
      <c r="L48" s="19">
        <f>+$C$4*8</f>
        <v>320</v>
      </c>
      <c r="M48" s="19">
        <f>+$C$4*8</f>
        <v>320</v>
      </c>
      <c r="N48" s="19">
        <f>+$C$4*8</f>
        <v>320</v>
      </c>
      <c r="O48" s="19">
        <f>+$C$4*8</f>
        <v>320</v>
      </c>
      <c r="P48" s="19">
        <f>+$C$4*7+$C$6*1</f>
        <v>322.5</v>
      </c>
      <c r="Q48" s="19">
        <f>+$C$4*6+$C$6*2</f>
        <v>325</v>
      </c>
      <c r="R48" s="19">
        <f>+$C$4*5+$C$6*3</f>
        <v>327.5</v>
      </c>
      <c r="S48" s="19">
        <f>+$C$4*4+$C$6*4</f>
        <v>330</v>
      </c>
      <c r="T48" s="19">
        <f>+$C$4*3+$C$6*5</f>
        <v>332.5</v>
      </c>
      <c r="U48" s="19">
        <f>+$C$4*2+$C$6*6</f>
        <v>335</v>
      </c>
      <c r="V48" s="19">
        <f>+$C$4*1+$C$6*7</f>
        <v>337.5</v>
      </c>
      <c r="W48" s="19">
        <f>+$C$6*8</f>
        <v>340</v>
      </c>
      <c r="X48" s="19">
        <f>+$C$6*8</f>
        <v>340</v>
      </c>
      <c r="Y48" s="19">
        <f>+$C$6*8</f>
        <v>340</v>
      </c>
      <c r="Z48" s="19">
        <f>+$C$6*8</f>
        <v>340</v>
      </c>
      <c r="AA48" s="19">
        <f>+$C$6*8</f>
        <v>340</v>
      </c>
      <c r="AB48" s="56">
        <f>+$C$4*1+$C$6*7</f>
        <v>337.5</v>
      </c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34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34"/>
    </row>
    <row r="49" spans="1:79">
      <c r="A49" s="21"/>
      <c r="D49" s="39"/>
    </row>
    <row r="50" spans="1:79">
      <c r="A50" s="8"/>
      <c r="B50" s="8"/>
      <c r="C50" s="8"/>
      <c r="D50" s="32"/>
    </row>
    <row r="51" spans="1:79">
      <c r="B51" s="8" t="s">
        <v>323</v>
      </c>
      <c r="C51" s="6" t="s">
        <v>103</v>
      </c>
      <c r="D51" s="33" t="s">
        <v>103</v>
      </c>
    </row>
    <row r="52" spans="1:79">
      <c r="A52" s="11" t="s">
        <v>0</v>
      </c>
      <c r="B52" s="8" t="s">
        <v>176</v>
      </c>
      <c r="C52" s="8" t="s">
        <v>324</v>
      </c>
      <c r="D52" s="32" t="s">
        <v>325</v>
      </c>
    </row>
    <row r="53" spans="1:79">
      <c r="A53" s="7" t="s">
        <v>18</v>
      </c>
      <c r="B53" s="9">
        <f>SUMPRODUCT(E53:AB53,E$46:AB$46)</f>
        <v>974999.99590218172</v>
      </c>
      <c r="C53" s="12">
        <f>+Arrivals!D6*$A$6</f>
        <v>6500000</v>
      </c>
      <c r="D53" s="40">
        <f>+B53+D76</f>
        <v>4124999.9201032184</v>
      </c>
      <c r="E53" s="6">
        <f>+Patterns!C3*$D$6</f>
        <v>400</v>
      </c>
      <c r="F53" s="6">
        <f>+Patterns!D3*$D$6</f>
        <v>0</v>
      </c>
      <c r="G53" s="6">
        <f>+Patterns!E3*$D$6</f>
        <v>0</v>
      </c>
      <c r="H53" s="6">
        <f>+Patterns!F3*$D$6</f>
        <v>0</v>
      </c>
      <c r="I53" s="6">
        <f>+Patterns!G3*$D$6</f>
        <v>0</v>
      </c>
      <c r="J53" s="6">
        <f>+Patterns!H3*$D$6</f>
        <v>0</v>
      </c>
      <c r="K53" s="6">
        <f>+Patterns!I3*$D$6</f>
        <v>0</v>
      </c>
      <c r="L53" s="6">
        <f>+Patterns!J3*$D$6</f>
        <v>0</v>
      </c>
      <c r="M53" s="6">
        <f>+Patterns!K3*$D$6</f>
        <v>0</v>
      </c>
      <c r="N53" s="6">
        <f>+Patterns!L3*$D$6</f>
        <v>0</v>
      </c>
      <c r="O53" s="6">
        <f>+Patterns!M3*$D$6</f>
        <v>0</v>
      </c>
      <c r="P53" s="6">
        <f>+Patterns!N3*$D$6</f>
        <v>0</v>
      </c>
      <c r="Q53" s="6">
        <f>+Patterns!O3*$D$6</f>
        <v>0</v>
      </c>
      <c r="R53" s="6">
        <f>+Patterns!P3*$D$6</f>
        <v>0</v>
      </c>
      <c r="S53" s="6">
        <f>+Patterns!Q3*$D$6</f>
        <v>0</v>
      </c>
      <c r="T53" s="6">
        <f>+Patterns!R3*$D$6</f>
        <v>0</v>
      </c>
      <c r="U53" s="6">
        <f>+Patterns!S3*$D$6</f>
        <v>0</v>
      </c>
      <c r="V53" s="6">
        <f>+Patterns!T3*$D$6</f>
        <v>400</v>
      </c>
      <c r="W53" s="6">
        <f>+Patterns!U3*$D$6</f>
        <v>400</v>
      </c>
      <c r="X53" s="6">
        <f>+Patterns!V3*$D$6</f>
        <v>400</v>
      </c>
      <c r="Y53" s="6">
        <f>+Patterns!W3*$D$6</f>
        <v>400</v>
      </c>
      <c r="Z53" s="6">
        <f>+Patterns!X3*$D$6</f>
        <v>400</v>
      </c>
      <c r="AA53" s="6">
        <f>+Patterns!Y3*$D$6</f>
        <v>400</v>
      </c>
      <c r="AB53" s="33">
        <f>+Patterns!Z3*$D$6</f>
        <v>400</v>
      </c>
      <c r="BY53" s="26"/>
      <c r="BZ53" s="26"/>
      <c r="CA53" s="45"/>
    </row>
    <row r="54" spans="1:79">
      <c r="A54" s="7" t="s">
        <v>19</v>
      </c>
      <c r="B54" s="9">
        <f t="shared" ref="B54:B76" si="3">SUMPRODUCT(E54:AB54,E$46:AB$46)</f>
        <v>974999.99590218172</v>
      </c>
      <c r="C54" s="12">
        <f>+Arrivals!D7*$A$6</f>
        <v>7000000</v>
      </c>
      <c r="D54" s="40">
        <f>+B54+D53</f>
        <v>5099999.9160054</v>
      </c>
      <c r="E54" s="6">
        <f>+Patterns!C4*$D$6</f>
        <v>400</v>
      </c>
      <c r="F54" s="6">
        <f>+Patterns!D4*$D$6</f>
        <v>400</v>
      </c>
      <c r="G54" s="6">
        <f>+Patterns!E4*$D$6</f>
        <v>0</v>
      </c>
      <c r="H54" s="6">
        <f>+Patterns!F4*$D$6</f>
        <v>0</v>
      </c>
      <c r="I54" s="6">
        <f>+Patterns!G4*$D$6</f>
        <v>0</v>
      </c>
      <c r="J54" s="6">
        <f>+Patterns!H4*$D$6</f>
        <v>0</v>
      </c>
      <c r="K54" s="6">
        <f>+Patterns!I4*$D$6</f>
        <v>0</v>
      </c>
      <c r="L54" s="6">
        <f>+Patterns!J4*$D$6</f>
        <v>0</v>
      </c>
      <c r="M54" s="6">
        <f>+Patterns!K4*$D$6</f>
        <v>0</v>
      </c>
      <c r="N54" s="6">
        <f>+Patterns!L4*$D$6</f>
        <v>0</v>
      </c>
      <c r="O54" s="6">
        <f>+Patterns!M4*$D$6</f>
        <v>0</v>
      </c>
      <c r="P54" s="6">
        <f>+Patterns!N4*$D$6</f>
        <v>0</v>
      </c>
      <c r="Q54" s="6">
        <f>+Patterns!O4*$D$6</f>
        <v>0</v>
      </c>
      <c r="R54" s="6">
        <f>+Patterns!P4*$D$6</f>
        <v>0</v>
      </c>
      <c r="S54" s="6">
        <f>+Patterns!Q4*$D$6</f>
        <v>0</v>
      </c>
      <c r="T54" s="6">
        <f>+Patterns!R4*$D$6</f>
        <v>0</v>
      </c>
      <c r="U54" s="6">
        <f>+Patterns!S4*$D$6</f>
        <v>0</v>
      </c>
      <c r="V54" s="6">
        <f>+Patterns!T4*$D$6</f>
        <v>0</v>
      </c>
      <c r="W54" s="6">
        <f>+Patterns!U4*$D$6</f>
        <v>400</v>
      </c>
      <c r="X54" s="6">
        <f>+Patterns!V4*$D$6</f>
        <v>400</v>
      </c>
      <c r="Y54" s="6">
        <f>+Patterns!W4*$D$6</f>
        <v>400</v>
      </c>
      <c r="Z54" s="6">
        <f>+Patterns!X4*$D$6</f>
        <v>400</v>
      </c>
      <c r="AA54" s="6">
        <f>+Patterns!Y4*$D$6</f>
        <v>400</v>
      </c>
      <c r="AB54" s="33">
        <f>+Patterns!Z4*$D$6</f>
        <v>400</v>
      </c>
      <c r="BY54" s="26"/>
      <c r="BZ54" s="26"/>
      <c r="CA54" s="45"/>
    </row>
    <row r="55" spans="1:79">
      <c r="A55" s="7" t="s">
        <v>20</v>
      </c>
      <c r="B55" s="9">
        <f t="shared" si="3"/>
        <v>974999.99590218172</v>
      </c>
      <c r="C55" s="12">
        <f>+Arrivals!D8*$A$6</f>
        <v>7500000</v>
      </c>
      <c r="D55" s="40">
        <f t="shared" ref="D55:D76" si="4">+B55+D54</f>
        <v>6074999.9119075816</v>
      </c>
      <c r="E55" s="6">
        <f>+Patterns!C5*$D$6</f>
        <v>400</v>
      </c>
      <c r="F55" s="6">
        <f>+Patterns!D5*$D$6</f>
        <v>400</v>
      </c>
      <c r="G55" s="6">
        <f>+Patterns!E5*$D$6</f>
        <v>400</v>
      </c>
      <c r="H55" s="6">
        <f>+Patterns!F5*$D$6</f>
        <v>0</v>
      </c>
      <c r="I55" s="6">
        <f>+Patterns!G5*$D$6</f>
        <v>0</v>
      </c>
      <c r="J55" s="6">
        <f>+Patterns!H5*$D$6</f>
        <v>0</v>
      </c>
      <c r="K55" s="6">
        <f>+Patterns!I5*$D$6</f>
        <v>0</v>
      </c>
      <c r="L55" s="6">
        <f>+Patterns!J5*$D$6</f>
        <v>0</v>
      </c>
      <c r="M55" s="6">
        <f>+Patterns!K5*$D$6</f>
        <v>0</v>
      </c>
      <c r="N55" s="6">
        <f>+Patterns!L5*$D$6</f>
        <v>0</v>
      </c>
      <c r="O55" s="6">
        <f>+Patterns!M5*$D$6</f>
        <v>0</v>
      </c>
      <c r="P55" s="6">
        <f>+Patterns!N5*$D$6</f>
        <v>0</v>
      </c>
      <c r="Q55" s="6">
        <f>+Patterns!O5*$D$6</f>
        <v>0</v>
      </c>
      <c r="R55" s="6">
        <f>+Patterns!P5*$D$6</f>
        <v>0</v>
      </c>
      <c r="S55" s="6">
        <f>+Patterns!Q5*$D$6</f>
        <v>0</v>
      </c>
      <c r="T55" s="6">
        <f>+Patterns!R5*$D$6</f>
        <v>0</v>
      </c>
      <c r="U55" s="6">
        <f>+Patterns!S5*$D$6</f>
        <v>0</v>
      </c>
      <c r="V55" s="6">
        <f>+Patterns!T5*$D$6</f>
        <v>0</v>
      </c>
      <c r="W55" s="6">
        <f>+Patterns!U5*$D$6</f>
        <v>0</v>
      </c>
      <c r="X55" s="6">
        <f>+Patterns!V5*$D$6</f>
        <v>400</v>
      </c>
      <c r="Y55" s="6">
        <f>+Patterns!W5*$D$6</f>
        <v>400</v>
      </c>
      <c r="Z55" s="6">
        <f>+Patterns!X5*$D$6</f>
        <v>400</v>
      </c>
      <c r="AA55" s="6">
        <f>+Patterns!Y5*$D$6</f>
        <v>400</v>
      </c>
      <c r="AB55" s="33">
        <f>+Patterns!Z5*$D$6</f>
        <v>400</v>
      </c>
      <c r="BY55" s="26"/>
      <c r="BZ55" s="26"/>
      <c r="CA55" s="45"/>
    </row>
    <row r="56" spans="1:79">
      <c r="A56" s="7" t="s">
        <v>21</v>
      </c>
      <c r="B56" s="9">
        <f t="shared" si="3"/>
        <v>974999.99590218172</v>
      </c>
      <c r="C56" s="12">
        <f>+Arrivals!D9*$A$6</f>
        <v>8000000</v>
      </c>
      <c r="D56" s="40">
        <f t="shared" si="4"/>
        <v>7049999.9078097632</v>
      </c>
      <c r="E56" s="6">
        <f>+Patterns!C6*$D$6</f>
        <v>400</v>
      </c>
      <c r="F56" s="6">
        <f>+Patterns!D6*$D$6</f>
        <v>400</v>
      </c>
      <c r="G56" s="6">
        <f>+Patterns!E6*$D$6</f>
        <v>400</v>
      </c>
      <c r="H56" s="6">
        <f>+Patterns!F6*$D$6</f>
        <v>400</v>
      </c>
      <c r="I56" s="6">
        <f>+Patterns!G6*$D$6</f>
        <v>0</v>
      </c>
      <c r="J56" s="6">
        <f>+Patterns!H6*$D$6</f>
        <v>0</v>
      </c>
      <c r="K56" s="6">
        <f>+Patterns!I6*$D$6</f>
        <v>0</v>
      </c>
      <c r="L56" s="6">
        <f>+Patterns!J6*$D$6</f>
        <v>0</v>
      </c>
      <c r="M56" s="6">
        <f>+Patterns!K6*$D$6</f>
        <v>0</v>
      </c>
      <c r="N56" s="6">
        <f>+Patterns!L6*$D$6</f>
        <v>0</v>
      </c>
      <c r="O56" s="6">
        <f>+Patterns!M6*$D$6</f>
        <v>0</v>
      </c>
      <c r="P56" s="6">
        <f>+Patterns!N6*$D$6</f>
        <v>0</v>
      </c>
      <c r="Q56" s="6">
        <f>+Patterns!O6*$D$6</f>
        <v>0</v>
      </c>
      <c r="R56" s="6">
        <f>+Patterns!P6*$D$6</f>
        <v>0</v>
      </c>
      <c r="S56" s="6">
        <f>+Patterns!Q6*$D$6</f>
        <v>0</v>
      </c>
      <c r="T56" s="6">
        <f>+Patterns!R6*$D$6</f>
        <v>0</v>
      </c>
      <c r="U56" s="6">
        <f>+Patterns!S6*$D$6</f>
        <v>0</v>
      </c>
      <c r="V56" s="6">
        <f>+Patterns!T6*$D$6</f>
        <v>0</v>
      </c>
      <c r="W56" s="6">
        <f>+Patterns!U6*$D$6</f>
        <v>0</v>
      </c>
      <c r="X56" s="6">
        <f>+Patterns!V6*$D$6</f>
        <v>0</v>
      </c>
      <c r="Y56" s="6">
        <f>+Patterns!W6*$D$6</f>
        <v>400</v>
      </c>
      <c r="Z56" s="6">
        <f>+Patterns!X6*$D$6</f>
        <v>400</v>
      </c>
      <c r="AA56" s="6">
        <f>+Patterns!Y6*$D$6</f>
        <v>400</v>
      </c>
      <c r="AB56" s="33">
        <f>+Patterns!Z6*$D$6</f>
        <v>400</v>
      </c>
      <c r="BY56" s="26"/>
      <c r="BZ56" s="26"/>
      <c r="CA56" s="45"/>
    </row>
    <row r="57" spans="1:79">
      <c r="A57" s="7" t="s">
        <v>22</v>
      </c>
      <c r="B57" s="9">
        <f t="shared" si="3"/>
        <v>974999.99590218172</v>
      </c>
      <c r="C57" s="12">
        <f>+Arrivals!D10*$A$6</f>
        <v>8500000</v>
      </c>
      <c r="D57" s="40">
        <f t="shared" si="4"/>
        <v>8024999.9037119448</v>
      </c>
      <c r="E57" s="6">
        <f>+Patterns!C7*$D$6</f>
        <v>400</v>
      </c>
      <c r="F57" s="6">
        <f>+Patterns!D7*$D$6</f>
        <v>400</v>
      </c>
      <c r="G57" s="6">
        <f>+Patterns!E7*$D$6</f>
        <v>400</v>
      </c>
      <c r="H57" s="6">
        <f>+Patterns!F7*$D$6</f>
        <v>400</v>
      </c>
      <c r="I57" s="6">
        <f>+Patterns!G7*$D$6</f>
        <v>400</v>
      </c>
      <c r="J57" s="6">
        <f>+Patterns!H7*$D$6</f>
        <v>0</v>
      </c>
      <c r="K57" s="6">
        <f>+Patterns!I7*$D$6</f>
        <v>0</v>
      </c>
      <c r="L57" s="6">
        <f>+Patterns!J7*$D$6</f>
        <v>0</v>
      </c>
      <c r="M57" s="6">
        <f>+Patterns!K7*$D$6</f>
        <v>0</v>
      </c>
      <c r="N57" s="6">
        <f>+Patterns!L7*$D$6</f>
        <v>0</v>
      </c>
      <c r="O57" s="6">
        <f>+Patterns!M7*$D$6</f>
        <v>0</v>
      </c>
      <c r="P57" s="6">
        <f>+Patterns!N7*$D$6</f>
        <v>0</v>
      </c>
      <c r="Q57" s="6">
        <f>+Patterns!O7*$D$6</f>
        <v>0</v>
      </c>
      <c r="R57" s="6">
        <f>+Patterns!P7*$D$6</f>
        <v>0</v>
      </c>
      <c r="S57" s="6">
        <f>+Patterns!Q7*$D$6</f>
        <v>0</v>
      </c>
      <c r="T57" s="6">
        <f>+Patterns!R7*$D$6</f>
        <v>0</v>
      </c>
      <c r="U57" s="6">
        <f>+Patterns!S7*$D$6</f>
        <v>0</v>
      </c>
      <c r="V57" s="6">
        <f>+Patterns!T7*$D$6</f>
        <v>0</v>
      </c>
      <c r="W57" s="6">
        <f>+Patterns!U7*$D$6</f>
        <v>0</v>
      </c>
      <c r="X57" s="6">
        <f>+Patterns!V7*$D$6</f>
        <v>0</v>
      </c>
      <c r="Y57" s="6">
        <f>+Patterns!W7*$D$6</f>
        <v>0</v>
      </c>
      <c r="Z57" s="6">
        <f>+Patterns!X7*$D$6</f>
        <v>400</v>
      </c>
      <c r="AA57" s="6">
        <f>+Patterns!Y7*$D$6</f>
        <v>400</v>
      </c>
      <c r="AB57" s="33">
        <f>+Patterns!Z7*$D$6</f>
        <v>400</v>
      </c>
      <c r="BY57" s="26"/>
      <c r="BZ57" s="26"/>
      <c r="CA57" s="45"/>
    </row>
    <row r="58" spans="1:79">
      <c r="A58" s="7" t="s">
        <v>23</v>
      </c>
      <c r="B58" s="9">
        <f t="shared" si="3"/>
        <v>974999.99590218172</v>
      </c>
      <c r="C58" s="12">
        <f>+Arrivals!D11*$A$6</f>
        <v>9000000</v>
      </c>
      <c r="D58" s="40">
        <f t="shared" si="4"/>
        <v>8999999.8996141274</v>
      </c>
      <c r="E58" s="6">
        <f>+Patterns!C8*$D$6</f>
        <v>400</v>
      </c>
      <c r="F58" s="6">
        <f>+Patterns!D8*$D$6</f>
        <v>400</v>
      </c>
      <c r="G58" s="6">
        <f>+Patterns!E8*$D$6</f>
        <v>400</v>
      </c>
      <c r="H58" s="6">
        <f>+Patterns!F8*$D$6</f>
        <v>400</v>
      </c>
      <c r="I58" s="6">
        <f>+Patterns!G8*$D$6</f>
        <v>400</v>
      </c>
      <c r="J58" s="6">
        <f>+Patterns!H8*$D$6</f>
        <v>400</v>
      </c>
      <c r="K58" s="6">
        <f>+Patterns!I8*$D$6</f>
        <v>0</v>
      </c>
      <c r="L58" s="6">
        <f>+Patterns!J8*$D$6</f>
        <v>0</v>
      </c>
      <c r="M58" s="6">
        <f>+Patterns!K8*$D$6</f>
        <v>0</v>
      </c>
      <c r="N58" s="6">
        <f>+Patterns!L8*$D$6</f>
        <v>0</v>
      </c>
      <c r="O58" s="6">
        <f>+Patterns!M8*$D$6</f>
        <v>0</v>
      </c>
      <c r="P58" s="6">
        <f>+Patterns!N8*$D$6</f>
        <v>0</v>
      </c>
      <c r="Q58" s="6">
        <f>+Patterns!O8*$D$6</f>
        <v>0</v>
      </c>
      <c r="R58" s="6">
        <f>+Patterns!P8*$D$6</f>
        <v>0</v>
      </c>
      <c r="S58" s="6">
        <f>+Patterns!Q8*$D$6</f>
        <v>0</v>
      </c>
      <c r="T58" s="6">
        <f>+Patterns!R8*$D$6</f>
        <v>0</v>
      </c>
      <c r="U58" s="6">
        <f>+Patterns!S8*$D$6</f>
        <v>0</v>
      </c>
      <c r="V58" s="6">
        <f>+Patterns!T8*$D$6</f>
        <v>0</v>
      </c>
      <c r="W58" s="6">
        <f>+Patterns!U8*$D$6</f>
        <v>0</v>
      </c>
      <c r="X58" s="6">
        <f>+Patterns!V8*$D$6</f>
        <v>0</v>
      </c>
      <c r="Y58" s="6">
        <f>+Patterns!W8*$D$6</f>
        <v>0</v>
      </c>
      <c r="Z58" s="6">
        <f>+Patterns!X8*$D$6</f>
        <v>0</v>
      </c>
      <c r="AA58" s="6">
        <f>+Patterns!Y8*$D$6</f>
        <v>400</v>
      </c>
      <c r="AB58" s="33">
        <f>+Patterns!Z8*$D$6</f>
        <v>400</v>
      </c>
      <c r="BY58" s="26"/>
      <c r="BZ58" s="26"/>
      <c r="CA58" s="45"/>
    </row>
    <row r="59" spans="1:79">
      <c r="A59" s="7" t="s">
        <v>24</v>
      </c>
      <c r="B59" s="9">
        <f t="shared" si="3"/>
        <v>999999.99590218172</v>
      </c>
      <c r="C59" s="12">
        <f>+Arrivals!D12*$A$6</f>
        <v>10000000</v>
      </c>
      <c r="D59" s="40">
        <f t="shared" si="4"/>
        <v>9999999.8955163099</v>
      </c>
      <c r="E59" s="6">
        <f>+Patterns!C9*$D$6</f>
        <v>400</v>
      </c>
      <c r="F59" s="6">
        <f>+Patterns!D9*$D$6</f>
        <v>400</v>
      </c>
      <c r="G59" s="6">
        <f>+Patterns!E9*$D$6</f>
        <v>400</v>
      </c>
      <c r="H59" s="6">
        <f>+Patterns!F9*$D$6</f>
        <v>400</v>
      </c>
      <c r="I59" s="6">
        <f>+Patterns!G9*$D$6</f>
        <v>400</v>
      </c>
      <c r="J59" s="6">
        <f>+Patterns!H9*$D$6</f>
        <v>400</v>
      </c>
      <c r="K59" s="6">
        <f>+Patterns!I9*$D$6</f>
        <v>400</v>
      </c>
      <c r="L59" s="6">
        <f>+Patterns!J9*$D$6</f>
        <v>0</v>
      </c>
      <c r="M59" s="6">
        <f>+Patterns!K9*$D$6</f>
        <v>0</v>
      </c>
      <c r="N59" s="6">
        <f>+Patterns!L9*$D$6</f>
        <v>0</v>
      </c>
      <c r="O59" s="6">
        <f>+Patterns!M9*$D$6</f>
        <v>0</v>
      </c>
      <c r="P59" s="6">
        <f>+Patterns!N9*$D$6</f>
        <v>0</v>
      </c>
      <c r="Q59" s="6">
        <f>+Patterns!O9*$D$6</f>
        <v>0</v>
      </c>
      <c r="R59" s="6">
        <f>+Patterns!P9*$D$6</f>
        <v>0</v>
      </c>
      <c r="S59" s="6">
        <f>+Patterns!Q9*$D$6</f>
        <v>0</v>
      </c>
      <c r="T59" s="6">
        <f>+Patterns!R9*$D$6</f>
        <v>0</v>
      </c>
      <c r="U59" s="6">
        <f>+Patterns!S9*$D$6</f>
        <v>0</v>
      </c>
      <c r="V59" s="6">
        <f>+Patterns!T9*$D$6</f>
        <v>0</v>
      </c>
      <c r="W59" s="6">
        <f>+Patterns!U9*$D$6</f>
        <v>0</v>
      </c>
      <c r="X59" s="6">
        <f>+Patterns!V9*$D$6</f>
        <v>0</v>
      </c>
      <c r="Y59" s="6">
        <f>+Patterns!W9*$D$6</f>
        <v>0</v>
      </c>
      <c r="Z59" s="6">
        <f>+Patterns!X9*$D$6</f>
        <v>0</v>
      </c>
      <c r="AA59" s="6">
        <f>+Patterns!Y9*$D$6</f>
        <v>0</v>
      </c>
      <c r="AB59" s="33">
        <f>+Patterns!Z9*$D$6</f>
        <v>400</v>
      </c>
      <c r="BY59" s="26"/>
      <c r="BZ59" s="26"/>
      <c r="CA59" s="45"/>
    </row>
    <row r="60" spans="1:79">
      <c r="A60" s="7" t="s">
        <v>25</v>
      </c>
      <c r="B60" s="9">
        <f t="shared" si="3"/>
        <v>25000</v>
      </c>
      <c r="C60" s="12">
        <f>+Arrivals!D13*$A$6</f>
        <v>500000</v>
      </c>
      <c r="D60" s="40">
        <f>+B60</f>
        <v>25000</v>
      </c>
      <c r="E60" s="6">
        <f>+Patterns!C10*$D$6</f>
        <v>400</v>
      </c>
      <c r="F60" s="6">
        <f>+Patterns!D10*$D$6</f>
        <v>400</v>
      </c>
      <c r="G60" s="6">
        <f>+Patterns!E10*$D$6</f>
        <v>400</v>
      </c>
      <c r="H60" s="6">
        <f>+Patterns!F10*$D$6</f>
        <v>400</v>
      </c>
      <c r="I60" s="6">
        <f>+Patterns!G10*$D$6</f>
        <v>400</v>
      </c>
      <c r="J60" s="6">
        <f>+Patterns!H10*$D$6</f>
        <v>400</v>
      </c>
      <c r="K60" s="6">
        <f>+Patterns!I10*$D$6</f>
        <v>400</v>
      </c>
      <c r="L60" s="6">
        <f>+Patterns!J10*$D$6</f>
        <v>400</v>
      </c>
      <c r="M60" s="6">
        <f>+Patterns!K10*$D$6</f>
        <v>0</v>
      </c>
      <c r="N60" s="6">
        <f>+Patterns!L10*$D$6</f>
        <v>0</v>
      </c>
      <c r="O60" s="6">
        <f>+Patterns!M10*$D$6</f>
        <v>0</v>
      </c>
      <c r="P60" s="6">
        <f>+Patterns!N10*$D$6</f>
        <v>0</v>
      </c>
      <c r="Q60" s="6">
        <f>+Patterns!O10*$D$6</f>
        <v>0</v>
      </c>
      <c r="R60" s="6">
        <f>+Patterns!P10*$D$6</f>
        <v>0</v>
      </c>
      <c r="S60" s="6">
        <f>+Patterns!Q10*$D$6</f>
        <v>0</v>
      </c>
      <c r="T60" s="6">
        <f>+Patterns!R10*$D$6</f>
        <v>0</v>
      </c>
      <c r="U60" s="6">
        <f>+Patterns!S10*$D$6</f>
        <v>0</v>
      </c>
      <c r="V60" s="6">
        <f>+Patterns!T10*$D$6</f>
        <v>0</v>
      </c>
      <c r="W60" s="6">
        <f>+Patterns!U10*$D$6</f>
        <v>0</v>
      </c>
      <c r="X60" s="6">
        <f>+Patterns!V10*$D$6</f>
        <v>0</v>
      </c>
      <c r="Y60" s="6">
        <f>+Patterns!W10*$D$6</f>
        <v>0</v>
      </c>
      <c r="Z60" s="6">
        <f>+Patterns!X10*$D$6</f>
        <v>0</v>
      </c>
      <c r="AA60" s="6">
        <f>+Patterns!Y10*$D$6</f>
        <v>0</v>
      </c>
      <c r="AB60" s="33">
        <f>+Patterns!Z10*$D$6</f>
        <v>0</v>
      </c>
      <c r="BY60" s="26"/>
      <c r="BZ60" s="26"/>
      <c r="CA60" s="45"/>
    </row>
    <row r="61" spans="1:79">
      <c r="A61" s="7" t="s">
        <v>26</v>
      </c>
      <c r="B61" s="9">
        <f t="shared" si="3"/>
        <v>25000</v>
      </c>
      <c r="C61" s="12">
        <f>+Arrivals!D14*$A$6</f>
        <v>50000</v>
      </c>
      <c r="D61" s="40">
        <f t="shared" si="4"/>
        <v>50000</v>
      </c>
      <c r="E61" s="6">
        <f>+Patterns!C11*$D$6</f>
        <v>0</v>
      </c>
      <c r="F61" s="6">
        <f>+Patterns!D11*$D$6</f>
        <v>400</v>
      </c>
      <c r="G61" s="6">
        <f>+Patterns!E11*$D$6</f>
        <v>400</v>
      </c>
      <c r="H61" s="6">
        <f>+Patterns!F11*$D$6</f>
        <v>400</v>
      </c>
      <c r="I61" s="6">
        <f>+Patterns!G11*$D$6</f>
        <v>400</v>
      </c>
      <c r="J61" s="6">
        <f>+Patterns!H11*$D$6</f>
        <v>400</v>
      </c>
      <c r="K61" s="6">
        <f>+Patterns!I11*$D$6</f>
        <v>400</v>
      </c>
      <c r="L61" s="6">
        <f>+Patterns!J11*$D$6</f>
        <v>400</v>
      </c>
      <c r="M61" s="6">
        <f>+Patterns!K11*$D$6</f>
        <v>400</v>
      </c>
      <c r="N61" s="6">
        <f>+Patterns!L11*$D$6</f>
        <v>0</v>
      </c>
      <c r="O61" s="6">
        <f>+Patterns!M11*$D$6</f>
        <v>0</v>
      </c>
      <c r="P61" s="6">
        <f>+Patterns!N11*$D$6</f>
        <v>0</v>
      </c>
      <c r="Q61" s="6">
        <f>+Patterns!O11*$D$6</f>
        <v>0</v>
      </c>
      <c r="R61" s="6">
        <f>+Patterns!P11*$D$6</f>
        <v>0</v>
      </c>
      <c r="S61" s="6">
        <f>+Patterns!Q11*$D$6</f>
        <v>0</v>
      </c>
      <c r="T61" s="6">
        <f>+Patterns!R11*$D$6</f>
        <v>0</v>
      </c>
      <c r="U61" s="6">
        <f>+Patterns!S11*$D$6</f>
        <v>0</v>
      </c>
      <c r="V61" s="6">
        <f>+Patterns!T11*$D$6</f>
        <v>0</v>
      </c>
      <c r="W61" s="6">
        <f>+Patterns!U11*$D$6</f>
        <v>0</v>
      </c>
      <c r="X61" s="6">
        <f>+Patterns!V11*$D$6</f>
        <v>0</v>
      </c>
      <c r="Y61" s="6">
        <f>+Patterns!W11*$D$6</f>
        <v>0</v>
      </c>
      <c r="Z61" s="6">
        <f>+Patterns!X11*$D$6</f>
        <v>0</v>
      </c>
      <c r="AA61" s="6">
        <f>+Patterns!Y11*$D$6</f>
        <v>0</v>
      </c>
      <c r="AB61" s="33">
        <f>+Patterns!Z11*$D$6</f>
        <v>0</v>
      </c>
      <c r="BY61" s="26"/>
      <c r="BZ61" s="26"/>
      <c r="CA61" s="45"/>
    </row>
    <row r="62" spans="1:79">
      <c r="A62" s="7" t="s">
        <v>27</v>
      </c>
      <c r="B62" s="9">
        <f t="shared" si="3"/>
        <v>125000.02886733596</v>
      </c>
      <c r="C62" s="12">
        <f>+Arrivals!D15*$A$6</f>
        <v>250000</v>
      </c>
      <c r="D62" s="40">
        <f t="shared" si="4"/>
        <v>175000.02886733596</v>
      </c>
      <c r="E62" s="6">
        <f>+Patterns!C12*$D$6</f>
        <v>0</v>
      </c>
      <c r="F62" s="6">
        <f>+Patterns!D12*$D$6</f>
        <v>0</v>
      </c>
      <c r="G62" s="6">
        <f>+Patterns!E12*$D$6</f>
        <v>400</v>
      </c>
      <c r="H62" s="6">
        <f>+Patterns!F12*$D$6</f>
        <v>400</v>
      </c>
      <c r="I62" s="6">
        <f>+Patterns!G12*$D$6</f>
        <v>400</v>
      </c>
      <c r="J62" s="6">
        <f>+Patterns!H12*$D$6</f>
        <v>400</v>
      </c>
      <c r="K62" s="6">
        <f>+Patterns!I12*$D$6</f>
        <v>400</v>
      </c>
      <c r="L62" s="6">
        <f>+Patterns!J12*$D$6</f>
        <v>400</v>
      </c>
      <c r="M62" s="6">
        <f>+Patterns!K12*$D$6</f>
        <v>400</v>
      </c>
      <c r="N62" s="6">
        <f>+Patterns!L12*$D$6</f>
        <v>400</v>
      </c>
      <c r="O62" s="6">
        <f>+Patterns!M12*$D$6</f>
        <v>0</v>
      </c>
      <c r="P62" s="6">
        <f>+Patterns!N12*$D$6</f>
        <v>0</v>
      </c>
      <c r="Q62" s="6">
        <f>+Patterns!O12*$D$6</f>
        <v>0</v>
      </c>
      <c r="R62" s="6">
        <f>+Patterns!P12*$D$6</f>
        <v>0</v>
      </c>
      <c r="S62" s="6">
        <f>+Patterns!Q12*$D$6</f>
        <v>0</v>
      </c>
      <c r="T62" s="6">
        <f>+Patterns!R12*$D$6</f>
        <v>0</v>
      </c>
      <c r="U62" s="6">
        <f>+Patterns!S12*$D$6</f>
        <v>0</v>
      </c>
      <c r="V62" s="6">
        <f>+Patterns!T12*$D$6</f>
        <v>0</v>
      </c>
      <c r="W62" s="6">
        <f>+Patterns!U12*$D$6</f>
        <v>0</v>
      </c>
      <c r="X62" s="6">
        <f>+Patterns!V12*$D$6</f>
        <v>0</v>
      </c>
      <c r="Y62" s="6">
        <f>+Patterns!W12*$D$6</f>
        <v>0</v>
      </c>
      <c r="Z62" s="6">
        <f>+Patterns!X12*$D$6</f>
        <v>0</v>
      </c>
      <c r="AA62" s="6">
        <f>+Patterns!Y12*$D$6</f>
        <v>0</v>
      </c>
      <c r="AB62" s="33">
        <f>+Patterns!Z12*$D$6</f>
        <v>0</v>
      </c>
      <c r="BY62" s="26"/>
      <c r="BZ62" s="26"/>
      <c r="CA62" s="45"/>
    </row>
    <row r="63" spans="1:79">
      <c r="A63" s="7" t="s">
        <v>28</v>
      </c>
      <c r="B63" s="9">
        <f t="shared" si="3"/>
        <v>274999.99103735696</v>
      </c>
      <c r="C63" s="12">
        <f>+Arrivals!D16*$A$6</f>
        <v>500000</v>
      </c>
      <c r="D63" s="40">
        <f t="shared" si="4"/>
        <v>450000.01990469289</v>
      </c>
      <c r="E63" s="6">
        <f>+Patterns!C13*$D$6</f>
        <v>0</v>
      </c>
      <c r="F63" s="6">
        <f>+Patterns!D13*$D$6</f>
        <v>0</v>
      </c>
      <c r="G63" s="6">
        <f>+Patterns!E13*$D$6</f>
        <v>0</v>
      </c>
      <c r="H63" s="6">
        <f>+Patterns!F13*$D$6</f>
        <v>400</v>
      </c>
      <c r="I63" s="6">
        <f>+Patterns!G13*$D$6</f>
        <v>400</v>
      </c>
      <c r="J63" s="6">
        <f>+Patterns!H13*$D$6</f>
        <v>400</v>
      </c>
      <c r="K63" s="6">
        <f>+Patterns!I13*$D$6</f>
        <v>400</v>
      </c>
      <c r="L63" s="6">
        <f>+Patterns!J13*$D$6</f>
        <v>400</v>
      </c>
      <c r="M63" s="6">
        <f>+Patterns!K13*$D$6</f>
        <v>400</v>
      </c>
      <c r="N63" s="6">
        <f>+Patterns!L13*$D$6</f>
        <v>400</v>
      </c>
      <c r="O63" s="6">
        <f>+Patterns!M13*$D$6</f>
        <v>400</v>
      </c>
      <c r="P63" s="6">
        <f>+Patterns!N13*$D$6</f>
        <v>0</v>
      </c>
      <c r="Q63" s="6">
        <f>+Patterns!O13*$D$6</f>
        <v>0</v>
      </c>
      <c r="R63" s="6">
        <f>+Patterns!P13*$D$6</f>
        <v>0</v>
      </c>
      <c r="S63" s="6">
        <f>+Patterns!Q13*$D$6</f>
        <v>0</v>
      </c>
      <c r="T63" s="6">
        <f>+Patterns!R13*$D$6</f>
        <v>0</v>
      </c>
      <c r="U63" s="6">
        <f>+Patterns!S13*$D$6</f>
        <v>0</v>
      </c>
      <c r="V63" s="6">
        <f>+Patterns!T13*$D$6</f>
        <v>0</v>
      </c>
      <c r="W63" s="6">
        <f>+Patterns!U13*$D$6</f>
        <v>0</v>
      </c>
      <c r="X63" s="6">
        <f>+Patterns!V13*$D$6</f>
        <v>0</v>
      </c>
      <c r="Y63" s="6">
        <f>+Patterns!W13*$D$6</f>
        <v>0</v>
      </c>
      <c r="Z63" s="6">
        <f>+Patterns!X13*$D$6</f>
        <v>0</v>
      </c>
      <c r="AA63" s="6">
        <f>+Patterns!Y13*$D$6</f>
        <v>0</v>
      </c>
      <c r="AB63" s="33">
        <f>+Patterns!Z13*$D$6</f>
        <v>0</v>
      </c>
      <c r="BY63" s="26"/>
      <c r="BZ63" s="26"/>
      <c r="CA63" s="45"/>
    </row>
    <row r="64" spans="1:79">
      <c r="A64" s="7" t="s">
        <v>29</v>
      </c>
      <c r="B64" s="9">
        <f t="shared" si="3"/>
        <v>274999.99103735696</v>
      </c>
      <c r="C64" s="12">
        <f>+Arrivals!D17*$A$6</f>
        <v>750000</v>
      </c>
      <c r="D64" s="40">
        <f t="shared" si="4"/>
        <v>725000.01094204979</v>
      </c>
      <c r="E64" s="6">
        <f>+Patterns!C14*$D$6</f>
        <v>0</v>
      </c>
      <c r="F64" s="6">
        <f>+Patterns!D14*$D$6</f>
        <v>0</v>
      </c>
      <c r="G64" s="6">
        <f>+Patterns!E14*$D$6</f>
        <v>0</v>
      </c>
      <c r="H64" s="6">
        <f>+Patterns!F14*$D$6</f>
        <v>0</v>
      </c>
      <c r="I64" s="6">
        <f>+Patterns!G14*$D$6</f>
        <v>400</v>
      </c>
      <c r="J64" s="6">
        <f>+Patterns!H14*$D$6</f>
        <v>400</v>
      </c>
      <c r="K64" s="6">
        <f>+Patterns!I14*$D$6</f>
        <v>400</v>
      </c>
      <c r="L64" s="6">
        <f>+Patterns!J14*$D$6</f>
        <v>400</v>
      </c>
      <c r="M64" s="6">
        <f>+Patterns!K14*$D$6</f>
        <v>400</v>
      </c>
      <c r="N64" s="6">
        <f>+Patterns!L14*$D$6</f>
        <v>400</v>
      </c>
      <c r="O64" s="6">
        <f>+Patterns!M14*$D$6</f>
        <v>400</v>
      </c>
      <c r="P64" s="6">
        <f>+Patterns!N14*$D$6</f>
        <v>400</v>
      </c>
      <c r="Q64" s="6">
        <f>+Patterns!O14*$D$6</f>
        <v>0</v>
      </c>
      <c r="R64" s="6">
        <f>+Patterns!P14*$D$6</f>
        <v>0</v>
      </c>
      <c r="S64" s="6">
        <f>+Patterns!Q14*$D$6</f>
        <v>0</v>
      </c>
      <c r="T64" s="6">
        <f>+Patterns!R14*$D$6</f>
        <v>0</v>
      </c>
      <c r="U64" s="6">
        <f>+Patterns!S14*$D$6</f>
        <v>0</v>
      </c>
      <c r="V64" s="6">
        <f>+Patterns!T14*$D$6</f>
        <v>0</v>
      </c>
      <c r="W64" s="6">
        <f>+Patterns!U14*$D$6</f>
        <v>0</v>
      </c>
      <c r="X64" s="6">
        <f>+Patterns!V14*$D$6</f>
        <v>0</v>
      </c>
      <c r="Y64" s="6">
        <f>+Patterns!W14*$D$6</f>
        <v>0</v>
      </c>
      <c r="Z64" s="6">
        <f>+Patterns!X14*$D$6</f>
        <v>0</v>
      </c>
      <c r="AA64" s="6">
        <f>+Patterns!Y14*$D$6</f>
        <v>0</v>
      </c>
      <c r="AB64" s="33">
        <f>+Patterns!Z14*$D$6</f>
        <v>0</v>
      </c>
      <c r="BY64" s="26"/>
      <c r="BZ64" s="26"/>
      <c r="CA64" s="45"/>
    </row>
    <row r="65" spans="1:79">
      <c r="A65" s="7" t="s">
        <v>30</v>
      </c>
      <c r="B65" s="9">
        <f t="shared" si="3"/>
        <v>274999.99103735696</v>
      </c>
      <c r="C65" s="12">
        <f>+Arrivals!D18*$A$6</f>
        <v>1000000</v>
      </c>
      <c r="D65" s="40">
        <f t="shared" si="4"/>
        <v>1000000.0019794067</v>
      </c>
      <c r="E65" s="6">
        <f>+Patterns!C15*$D$6</f>
        <v>0</v>
      </c>
      <c r="F65" s="6">
        <f>+Patterns!D15*$D$6</f>
        <v>0</v>
      </c>
      <c r="G65" s="6">
        <f>+Patterns!E15*$D$6</f>
        <v>0</v>
      </c>
      <c r="H65" s="6">
        <f>+Patterns!F15*$D$6</f>
        <v>0</v>
      </c>
      <c r="I65" s="6">
        <f>+Patterns!G15*$D$6</f>
        <v>0</v>
      </c>
      <c r="J65" s="6">
        <f>+Patterns!H15*$D$6</f>
        <v>400</v>
      </c>
      <c r="K65" s="6">
        <f>+Patterns!I15*$D$6</f>
        <v>400</v>
      </c>
      <c r="L65" s="6">
        <f>+Patterns!J15*$D$6</f>
        <v>400</v>
      </c>
      <c r="M65" s="6">
        <f>+Patterns!K15*$D$6</f>
        <v>400</v>
      </c>
      <c r="N65" s="6">
        <f>+Patterns!L15*$D$6</f>
        <v>400</v>
      </c>
      <c r="O65" s="6">
        <f>+Patterns!M15*$D$6</f>
        <v>400</v>
      </c>
      <c r="P65" s="6">
        <f>+Patterns!N15*$D$6</f>
        <v>400</v>
      </c>
      <c r="Q65" s="6">
        <f>+Patterns!O15*$D$6</f>
        <v>400</v>
      </c>
      <c r="R65" s="6">
        <f>+Patterns!P15*$D$6</f>
        <v>0</v>
      </c>
      <c r="S65" s="6">
        <f>+Patterns!Q15*$D$6</f>
        <v>0</v>
      </c>
      <c r="T65" s="6">
        <f>+Patterns!R15*$D$6</f>
        <v>0</v>
      </c>
      <c r="U65" s="6">
        <f>+Patterns!S15*$D$6</f>
        <v>0</v>
      </c>
      <c r="V65" s="6">
        <f>+Patterns!T15*$D$6</f>
        <v>0</v>
      </c>
      <c r="W65" s="6">
        <f>+Patterns!U15*$D$6</f>
        <v>0</v>
      </c>
      <c r="X65" s="6">
        <f>+Patterns!V15*$D$6</f>
        <v>0</v>
      </c>
      <c r="Y65" s="6">
        <f>+Patterns!W15*$D$6</f>
        <v>0</v>
      </c>
      <c r="Z65" s="6">
        <f>+Patterns!X15*$D$6</f>
        <v>0</v>
      </c>
      <c r="AA65" s="6">
        <f>+Patterns!Y15*$D$6</f>
        <v>0</v>
      </c>
      <c r="AB65" s="33">
        <f>+Patterns!Z15*$D$6</f>
        <v>0</v>
      </c>
      <c r="BY65" s="26"/>
      <c r="BZ65" s="26"/>
      <c r="CA65" s="45"/>
    </row>
    <row r="66" spans="1:79">
      <c r="A66" s="7" t="s">
        <v>31</v>
      </c>
      <c r="B66" s="9">
        <f t="shared" si="3"/>
        <v>274999.99103735696</v>
      </c>
      <c r="C66" s="12">
        <f>+Arrivals!D19*$A$6</f>
        <v>1500000</v>
      </c>
      <c r="D66" s="40">
        <f t="shared" si="4"/>
        <v>1274999.9930167636</v>
      </c>
      <c r="E66" s="6">
        <f>+Patterns!C16*$D$6</f>
        <v>0</v>
      </c>
      <c r="F66" s="6">
        <f>+Patterns!D16*$D$6</f>
        <v>0</v>
      </c>
      <c r="G66" s="6">
        <f>+Patterns!E16*$D$6</f>
        <v>0</v>
      </c>
      <c r="H66" s="6">
        <f>+Patterns!F16*$D$6</f>
        <v>0</v>
      </c>
      <c r="I66" s="6">
        <f>+Patterns!G16*$D$6</f>
        <v>0</v>
      </c>
      <c r="J66" s="6">
        <f>+Patterns!H16*$D$6</f>
        <v>0</v>
      </c>
      <c r="K66" s="6">
        <f>+Patterns!I16*$D$6</f>
        <v>400</v>
      </c>
      <c r="L66" s="6">
        <f>+Patterns!J16*$D$6</f>
        <v>400</v>
      </c>
      <c r="M66" s="6">
        <f>+Patterns!K16*$D$6</f>
        <v>400</v>
      </c>
      <c r="N66" s="6">
        <f>+Patterns!L16*$D$6</f>
        <v>400</v>
      </c>
      <c r="O66" s="6">
        <f>+Patterns!M16*$D$6</f>
        <v>400</v>
      </c>
      <c r="P66" s="6">
        <f>+Patterns!N16*$D$6</f>
        <v>400</v>
      </c>
      <c r="Q66" s="6">
        <f>+Patterns!O16*$D$6</f>
        <v>400</v>
      </c>
      <c r="R66" s="6">
        <f>+Patterns!P16*$D$6</f>
        <v>400</v>
      </c>
      <c r="S66" s="6">
        <f>+Patterns!Q16*$D$6</f>
        <v>0</v>
      </c>
      <c r="T66" s="6">
        <f>+Patterns!R16*$D$6</f>
        <v>0</v>
      </c>
      <c r="U66" s="6">
        <f>+Patterns!S16*$D$6</f>
        <v>0</v>
      </c>
      <c r="V66" s="6">
        <f>+Patterns!T16*$D$6</f>
        <v>0</v>
      </c>
      <c r="W66" s="6">
        <f>+Patterns!U16*$D$6</f>
        <v>0</v>
      </c>
      <c r="X66" s="6">
        <f>+Patterns!V16*$D$6</f>
        <v>0</v>
      </c>
      <c r="Y66" s="6">
        <f>+Patterns!W16*$D$6</f>
        <v>0</v>
      </c>
      <c r="Z66" s="6">
        <f>+Patterns!X16*$D$6</f>
        <v>0</v>
      </c>
      <c r="AA66" s="6">
        <f>+Patterns!Y16*$D$6</f>
        <v>0</v>
      </c>
      <c r="AB66" s="33">
        <f>+Patterns!Z16*$D$6</f>
        <v>0</v>
      </c>
      <c r="BY66" s="26"/>
      <c r="BZ66" s="26"/>
      <c r="CA66" s="45"/>
    </row>
    <row r="67" spans="1:79">
      <c r="A67" s="7" t="s">
        <v>32</v>
      </c>
      <c r="B67" s="9">
        <f t="shared" si="3"/>
        <v>249999.99103735696</v>
      </c>
      <c r="C67" s="12">
        <f>+Arrivals!D20*$A$6</f>
        <v>2000000</v>
      </c>
      <c r="D67" s="40">
        <f t="shared" si="4"/>
        <v>1524999.9840541205</v>
      </c>
      <c r="E67" s="6">
        <f>+Patterns!C17*$D$6</f>
        <v>0</v>
      </c>
      <c r="F67" s="6">
        <f>+Patterns!D17*$D$6</f>
        <v>0</v>
      </c>
      <c r="G67" s="6">
        <f>+Patterns!E17*$D$6</f>
        <v>0</v>
      </c>
      <c r="H67" s="6">
        <f>+Patterns!F17*$D$6</f>
        <v>0</v>
      </c>
      <c r="I67" s="6">
        <f>+Patterns!G17*$D$6</f>
        <v>0</v>
      </c>
      <c r="J67" s="6">
        <f>+Patterns!H17*$D$6</f>
        <v>0</v>
      </c>
      <c r="K67" s="6">
        <f>+Patterns!I17*$D$6</f>
        <v>0</v>
      </c>
      <c r="L67" s="6">
        <f>+Patterns!J17*$D$6</f>
        <v>400</v>
      </c>
      <c r="M67" s="6">
        <f>+Patterns!K17*$D$6</f>
        <v>400</v>
      </c>
      <c r="N67" s="6">
        <f>+Patterns!L17*$D$6</f>
        <v>400</v>
      </c>
      <c r="O67" s="6">
        <f>+Patterns!M17*$D$6</f>
        <v>400</v>
      </c>
      <c r="P67" s="6">
        <f>+Patterns!N17*$D$6</f>
        <v>400</v>
      </c>
      <c r="Q67" s="6">
        <f>+Patterns!O17*$D$6</f>
        <v>400</v>
      </c>
      <c r="R67" s="6">
        <f>+Patterns!P17*$D$6</f>
        <v>400</v>
      </c>
      <c r="S67" s="6">
        <f>+Patterns!Q17*$D$6</f>
        <v>400</v>
      </c>
      <c r="T67" s="6">
        <f>+Patterns!R17*$D$6</f>
        <v>0</v>
      </c>
      <c r="U67" s="6">
        <f>+Patterns!S17*$D$6</f>
        <v>0</v>
      </c>
      <c r="V67" s="6">
        <f>+Patterns!T17*$D$6</f>
        <v>0</v>
      </c>
      <c r="W67" s="6">
        <f>+Patterns!U17*$D$6</f>
        <v>0</v>
      </c>
      <c r="X67" s="6">
        <f>+Patterns!V17*$D$6</f>
        <v>0</v>
      </c>
      <c r="Y67" s="6">
        <f>+Patterns!W17*$D$6</f>
        <v>0</v>
      </c>
      <c r="Z67" s="6">
        <f>+Patterns!X17*$D$6</f>
        <v>0</v>
      </c>
      <c r="AA67" s="6">
        <f>+Patterns!Y17*$D$6</f>
        <v>0</v>
      </c>
      <c r="AB67" s="33">
        <f>+Patterns!Z17*$D$6</f>
        <v>0</v>
      </c>
      <c r="BY67" s="26"/>
      <c r="BZ67" s="26"/>
      <c r="CA67" s="45"/>
    </row>
    <row r="68" spans="1:79">
      <c r="A68" s="7" t="s">
        <v>33</v>
      </c>
      <c r="B68" s="9">
        <f t="shared" si="3"/>
        <v>249999.99103735696</v>
      </c>
      <c r="C68" s="12">
        <f>+Arrivals!D21*$A$6</f>
        <v>2500000</v>
      </c>
      <c r="D68" s="40">
        <f t="shared" si="4"/>
        <v>1774999.9750914774</v>
      </c>
      <c r="E68" s="6">
        <f>+Patterns!C18*$D$6</f>
        <v>0</v>
      </c>
      <c r="F68" s="6">
        <f>+Patterns!D18*$D$6</f>
        <v>0</v>
      </c>
      <c r="G68" s="6">
        <f>+Patterns!E18*$D$6</f>
        <v>0</v>
      </c>
      <c r="H68" s="6">
        <f>+Patterns!F18*$D$6</f>
        <v>0</v>
      </c>
      <c r="I68" s="6">
        <f>+Patterns!G18*$D$6</f>
        <v>0</v>
      </c>
      <c r="J68" s="6">
        <f>+Patterns!H18*$D$6</f>
        <v>0</v>
      </c>
      <c r="K68" s="6">
        <f>+Patterns!I18*$D$6</f>
        <v>0</v>
      </c>
      <c r="L68" s="6">
        <f>+Patterns!J18*$D$6</f>
        <v>0</v>
      </c>
      <c r="M68" s="6">
        <f>+Patterns!K18*$D$6</f>
        <v>400</v>
      </c>
      <c r="N68" s="6">
        <f>+Patterns!L18*$D$6</f>
        <v>400</v>
      </c>
      <c r="O68" s="6">
        <f>+Patterns!M18*$D$6</f>
        <v>400</v>
      </c>
      <c r="P68" s="6">
        <f>+Patterns!N18*$D$6</f>
        <v>400</v>
      </c>
      <c r="Q68" s="6">
        <f>+Patterns!O18*$D$6</f>
        <v>400</v>
      </c>
      <c r="R68" s="6">
        <f>+Patterns!P18*$D$6</f>
        <v>400</v>
      </c>
      <c r="S68" s="6">
        <f>+Patterns!Q18*$D$6</f>
        <v>400</v>
      </c>
      <c r="T68" s="6">
        <f>+Patterns!R18*$D$6</f>
        <v>400</v>
      </c>
      <c r="U68" s="6">
        <f>+Patterns!S18*$D$6</f>
        <v>0</v>
      </c>
      <c r="V68" s="6">
        <f>+Patterns!T18*$D$6</f>
        <v>0</v>
      </c>
      <c r="W68" s="6">
        <f>+Patterns!U18*$D$6</f>
        <v>0</v>
      </c>
      <c r="X68" s="6">
        <f>+Patterns!V18*$D$6</f>
        <v>0</v>
      </c>
      <c r="Y68" s="6">
        <f>+Patterns!W18*$D$6</f>
        <v>0</v>
      </c>
      <c r="Z68" s="6">
        <f>+Patterns!X18*$D$6</f>
        <v>0</v>
      </c>
      <c r="AA68" s="6">
        <f>+Patterns!Y18*$D$6</f>
        <v>0</v>
      </c>
      <c r="AB68" s="33">
        <f>+Patterns!Z18*$D$6</f>
        <v>0</v>
      </c>
      <c r="BY68" s="26"/>
      <c r="BZ68" s="26"/>
      <c r="CA68" s="45"/>
    </row>
    <row r="69" spans="1:79">
      <c r="A69" s="7" t="s">
        <v>34</v>
      </c>
      <c r="B69" s="9">
        <f t="shared" si="3"/>
        <v>249999.99103735696</v>
      </c>
      <c r="C69" s="12">
        <f>+Arrivals!D22*$A$6</f>
        <v>3000000</v>
      </c>
      <c r="D69" s="40">
        <f t="shared" si="4"/>
        <v>2024999.9661288343</v>
      </c>
      <c r="E69" s="6">
        <f>+Patterns!C19*$D$6</f>
        <v>0</v>
      </c>
      <c r="F69" s="6">
        <f>+Patterns!D19*$D$6</f>
        <v>0</v>
      </c>
      <c r="G69" s="6">
        <f>+Patterns!E19*$D$6</f>
        <v>0</v>
      </c>
      <c r="H69" s="6">
        <f>+Patterns!F19*$D$6</f>
        <v>0</v>
      </c>
      <c r="I69" s="6">
        <f>+Patterns!G19*$D$6</f>
        <v>0</v>
      </c>
      <c r="J69" s="6">
        <f>+Patterns!H19*$D$6</f>
        <v>0</v>
      </c>
      <c r="K69" s="6">
        <f>+Patterns!I19*$D$6</f>
        <v>0</v>
      </c>
      <c r="L69" s="6">
        <f>+Patterns!J19*$D$6</f>
        <v>0</v>
      </c>
      <c r="M69" s="6">
        <f>+Patterns!K19*$D$6</f>
        <v>0</v>
      </c>
      <c r="N69" s="6">
        <f>+Patterns!L19*$D$6</f>
        <v>400</v>
      </c>
      <c r="O69" s="6">
        <f>+Patterns!M19*$D$6</f>
        <v>400</v>
      </c>
      <c r="P69" s="6">
        <f>+Patterns!N19*$D$6</f>
        <v>400</v>
      </c>
      <c r="Q69" s="6">
        <f>+Patterns!O19*$D$6</f>
        <v>400</v>
      </c>
      <c r="R69" s="6">
        <f>+Patterns!P19*$D$6</f>
        <v>400</v>
      </c>
      <c r="S69" s="6">
        <f>+Patterns!Q19*$D$6</f>
        <v>400</v>
      </c>
      <c r="T69" s="6">
        <f>+Patterns!R19*$D$6</f>
        <v>400</v>
      </c>
      <c r="U69" s="6">
        <f>+Patterns!S19*$D$6</f>
        <v>400</v>
      </c>
      <c r="V69" s="6">
        <f>+Patterns!T19*$D$6</f>
        <v>0</v>
      </c>
      <c r="W69" s="6">
        <f>+Patterns!U19*$D$6</f>
        <v>0</v>
      </c>
      <c r="X69" s="6">
        <f>+Patterns!V19*$D$6</f>
        <v>0</v>
      </c>
      <c r="Y69" s="6">
        <f>+Patterns!W19*$D$6</f>
        <v>0</v>
      </c>
      <c r="Z69" s="6">
        <f>+Patterns!X19*$D$6</f>
        <v>0</v>
      </c>
      <c r="AA69" s="6">
        <f>+Patterns!Y19*$D$6</f>
        <v>0</v>
      </c>
      <c r="AB69" s="33">
        <f>+Patterns!Z19*$D$6</f>
        <v>0</v>
      </c>
      <c r="BY69" s="26"/>
      <c r="BZ69" s="26"/>
      <c r="CA69" s="45"/>
    </row>
    <row r="70" spans="1:79">
      <c r="A70" s="7" t="s">
        <v>35</v>
      </c>
      <c r="B70" s="9">
        <f t="shared" si="3"/>
        <v>149999.962170021</v>
      </c>
      <c r="C70" s="12">
        <f>+Arrivals!D23*$A$6</f>
        <v>3200000</v>
      </c>
      <c r="D70" s="40">
        <f t="shared" si="4"/>
        <v>2174999.9282988552</v>
      </c>
      <c r="E70" s="6">
        <f>+Patterns!C20*$D$6</f>
        <v>0</v>
      </c>
      <c r="F70" s="6">
        <f>+Patterns!D20*$D$6</f>
        <v>0</v>
      </c>
      <c r="G70" s="6">
        <f>+Patterns!E20*$D$6</f>
        <v>0</v>
      </c>
      <c r="H70" s="6">
        <f>+Patterns!F20*$D$6</f>
        <v>0</v>
      </c>
      <c r="I70" s="6">
        <f>+Patterns!G20*$D$6</f>
        <v>0</v>
      </c>
      <c r="J70" s="6">
        <f>+Patterns!H20*$D$6</f>
        <v>0</v>
      </c>
      <c r="K70" s="6">
        <f>+Patterns!I20*$D$6</f>
        <v>0</v>
      </c>
      <c r="L70" s="6">
        <f>+Patterns!J20*$D$6</f>
        <v>0</v>
      </c>
      <c r="M70" s="6">
        <f>+Patterns!K20*$D$6</f>
        <v>0</v>
      </c>
      <c r="N70" s="6">
        <f>+Patterns!L20*$D$6</f>
        <v>0</v>
      </c>
      <c r="O70" s="6">
        <f>+Patterns!M20*$D$6</f>
        <v>400</v>
      </c>
      <c r="P70" s="6">
        <f>+Patterns!N20*$D$6</f>
        <v>400</v>
      </c>
      <c r="Q70" s="6">
        <f>+Patterns!O20*$D$6</f>
        <v>400</v>
      </c>
      <c r="R70" s="6">
        <f>+Patterns!P20*$D$6</f>
        <v>400</v>
      </c>
      <c r="S70" s="6">
        <f>+Patterns!Q20*$D$6</f>
        <v>400</v>
      </c>
      <c r="T70" s="6">
        <f>+Patterns!R20*$D$6</f>
        <v>400</v>
      </c>
      <c r="U70" s="6">
        <f>+Patterns!S20*$D$6</f>
        <v>400</v>
      </c>
      <c r="V70" s="6">
        <f>+Patterns!T20*$D$6</f>
        <v>400</v>
      </c>
      <c r="W70" s="6">
        <f>+Patterns!U20*$D$6</f>
        <v>0</v>
      </c>
      <c r="X70" s="6">
        <f>+Patterns!V20*$D$6</f>
        <v>0</v>
      </c>
      <c r="Y70" s="6">
        <f>+Patterns!W20*$D$6</f>
        <v>0</v>
      </c>
      <c r="Z70" s="6">
        <f>+Patterns!X20*$D$6</f>
        <v>0</v>
      </c>
      <c r="AA70" s="6">
        <f>+Patterns!Y20*$D$6</f>
        <v>0</v>
      </c>
      <c r="AB70" s="33">
        <f>+Patterns!Z20*$D$6</f>
        <v>0</v>
      </c>
      <c r="BY70" s="26"/>
      <c r="BZ70" s="26"/>
      <c r="CA70" s="45"/>
    </row>
    <row r="71" spans="1:79">
      <c r="A71" s="7" t="s">
        <v>36</v>
      </c>
      <c r="B71" s="9">
        <f t="shared" si="3"/>
        <v>0</v>
      </c>
      <c r="C71" s="12">
        <f>+Arrivals!D24*$A$6</f>
        <v>3500000</v>
      </c>
      <c r="D71" s="40">
        <f t="shared" si="4"/>
        <v>2174999.9282988552</v>
      </c>
      <c r="E71" s="6">
        <f>+Patterns!C21*$D$6</f>
        <v>0</v>
      </c>
      <c r="F71" s="6">
        <f>+Patterns!D21*$D$6</f>
        <v>0</v>
      </c>
      <c r="G71" s="6">
        <f>+Patterns!E21*$D$6</f>
        <v>0</v>
      </c>
      <c r="H71" s="6">
        <f>+Patterns!F21*$D$6</f>
        <v>0</v>
      </c>
      <c r="I71" s="6">
        <f>+Patterns!G21*$D$6</f>
        <v>0</v>
      </c>
      <c r="J71" s="6">
        <f>+Patterns!H21*$D$6</f>
        <v>0</v>
      </c>
      <c r="K71" s="6">
        <f>+Patterns!I21*$D$6</f>
        <v>0</v>
      </c>
      <c r="L71" s="6">
        <f>+Patterns!J21*$D$6</f>
        <v>0</v>
      </c>
      <c r="M71" s="6">
        <f>+Patterns!K21*$D$6</f>
        <v>0</v>
      </c>
      <c r="N71" s="6">
        <f>+Patterns!L21*$D$6</f>
        <v>0</v>
      </c>
      <c r="O71" s="6">
        <f>+Patterns!M21*$D$6</f>
        <v>0</v>
      </c>
      <c r="P71" s="6">
        <f>+Patterns!N21*$D$6</f>
        <v>400</v>
      </c>
      <c r="Q71" s="6">
        <f>+Patterns!O21*$D$6</f>
        <v>400</v>
      </c>
      <c r="R71" s="6">
        <f>+Patterns!P21*$D$6</f>
        <v>400</v>
      </c>
      <c r="S71" s="6">
        <f>+Patterns!Q21*$D$6</f>
        <v>400</v>
      </c>
      <c r="T71" s="6">
        <f>+Patterns!R21*$D$6</f>
        <v>400</v>
      </c>
      <c r="U71" s="6">
        <f>+Patterns!S21*$D$6</f>
        <v>400</v>
      </c>
      <c r="V71" s="6">
        <f>+Patterns!T21*$D$6</f>
        <v>400</v>
      </c>
      <c r="W71" s="6">
        <f>+Patterns!U21*$D$6</f>
        <v>400</v>
      </c>
      <c r="X71" s="6">
        <f>+Patterns!V21*$D$6</f>
        <v>0</v>
      </c>
      <c r="Y71" s="6">
        <f>+Patterns!W21*$D$6</f>
        <v>0</v>
      </c>
      <c r="Z71" s="6">
        <f>+Patterns!X21*$D$6</f>
        <v>0</v>
      </c>
      <c r="AA71" s="6">
        <f>+Patterns!Y21*$D$6</f>
        <v>0</v>
      </c>
      <c r="AB71" s="33">
        <f>+Patterns!Z21*$D$6</f>
        <v>0</v>
      </c>
      <c r="BY71" s="26"/>
      <c r="BZ71" s="26"/>
      <c r="CA71" s="45"/>
    </row>
    <row r="72" spans="1:79">
      <c r="A72" s="7" t="s">
        <v>37</v>
      </c>
      <c r="B72" s="9">
        <f t="shared" si="3"/>
        <v>0</v>
      </c>
      <c r="C72" s="12">
        <f>+Arrivals!D25*$A$6</f>
        <v>3800000</v>
      </c>
      <c r="D72" s="40">
        <f t="shared" si="4"/>
        <v>2174999.9282988552</v>
      </c>
      <c r="E72" s="6">
        <f>+Patterns!C22*$D$6</f>
        <v>0</v>
      </c>
      <c r="F72" s="6">
        <f>+Patterns!D22*$D$6</f>
        <v>0</v>
      </c>
      <c r="G72" s="6">
        <f>+Patterns!E22*$D$6</f>
        <v>0</v>
      </c>
      <c r="H72" s="6">
        <f>+Patterns!F22*$D$6</f>
        <v>0</v>
      </c>
      <c r="I72" s="6">
        <f>+Patterns!G22*$D$6</f>
        <v>0</v>
      </c>
      <c r="J72" s="6">
        <f>+Patterns!H22*$D$6</f>
        <v>0</v>
      </c>
      <c r="K72" s="6">
        <f>+Patterns!I22*$D$6</f>
        <v>0</v>
      </c>
      <c r="L72" s="6">
        <f>+Patterns!J22*$D$6</f>
        <v>0</v>
      </c>
      <c r="M72" s="6">
        <f>+Patterns!K22*$D$6</f>
        <v>0</v>
      </c>
      <c r="N72" s="6">
        <f>+Patterns!L22*$D$6</f>
        <v>0</v>
      </c>
      <c r="O72" s="6">
        <f>+Patterns!M22*$D$6</f>
        <v>0</v>
      </c>
      <c r="P72" s="6">
        <f>+Patterns!N22*$D$6</f>
        <v>0</v>
      </c>
      <c r="Q72" s="6">
        <f>+Patterns!O22*$D$6</f>
        <v>400</v>
      </c>
      <c r="R72" s="6">
        <f>+Patterns!P22*$D$6</f>
        <v>400</v>
      </c>
      <c r="S72" s="6">
        <f>+Patterns!Q22*$D$6</f>
        <v>400</v>
      </c>
      <c r="T72" s="6">
        <f>+Patterns!R22*$D$6</f>
        <v>400</v>
      </c>
      <c r="U72" s="6">
        <f>+Patterns!S22*$D$6</f>
        <v>400</v>
      </c>
      <c r="V72" s="6">
        <f>+Patterns!T22*$D$6</f>
        <v>400</v>
      </c>
      <c r="W72" s="6">
        <f>+Patterns!U22*$D$6</f>
        <v>400</v>
      </c>
      <c r="X72" s="6">
        <f>+Patterns!V22*$D$6</f>
        <v>400</v>
      </c>
      <c r="Y72" s="6">
        <f>+Patterns!W22*$D$6</f>
        <v>0</v>
      </c>
      <c r="Z72" s="6">
        <f>+Patterns!X22*$D$6</f>
        <v>0</v>
      </c>
      <c r="AA72" s="6">
        <f>+Patterns!Y22*$D$6</f>
        <v>0</v>
      </c>
      <c r="AB72" s="33">
        <f>+Patterns!Z22*$D$6</f>
        <v>0</v>
      </c>
      <c r="BY72" s="26"/>
      <c r="BZ72" s="26"/>
      <c r="CA72" s="45"/>
    </row>
    <row r="73" spans="1:79">
      <c r="A73" s="7" t="s">
        <v>38</v>
      </c>
      <c r="B73" s="9">
        <f t="shared" si="3"/>
        <v>0</v>
      </c>
      <c r="C73" s="12">
        <f>+Arrivals!D26*$A$6</f>
        <v>4000000</v>
      </c>
      <c r="D73" s="40">
        <f t="shared" si="4"/>
        <v>2174999.9282988552</v>
      </c>
      <c r="E73" s="6">
        <f>+Patterns!C23*$D$6</f>
        <v>0</v>
      </c>
      <c r="F73" s="6">
        <f>+Patterns!D23*$D$6</f>
        <v>0</v>
      </c>
      <c r="G73" s="6">
        <f>+Patterns!E23*$D$6</f>
        <v>0</v>
      </c>
      <c r="H73" s="6">
        <f>+Patterns!F23*$D$6</f>
        <v>0</v>
      </c>
      <c r="I73" s="6">
        <f>+Patterns!G23*$D$6</f>
        <v>0</v>
      </c>
      <c r="J73" s="6">
        <f>+Patterns!H23*$D$6</f>
        <v>0</v>
      </c>
      <c r="K73" s="6">
        <f>+Patterns!I23*$D$6</f>
        <v>0</v>
      </c>
      <c r="L73" s="6">
        <f>+Patterns!J23*$D$6</f>
        <v>0</v>
      </c>
      <c r="M73" s="6">
        <f>+Patterns!K23*$D$6</f>
        <v>0</v>
      </c>
      <c r="N73" s="6">
        <f>+Patterns!L23*$D$6</f>
        <v>0</v>
      </c>
      <c r="O73" s="6">
        <f>+Patterns!M23*$D$6</f>
        <v>0</v>
      </c>
      <c r="P73" s="6">
        <f>+Patterns!N23*$D$6</f>
        <v>0</v>
      </c>
      <c r="Q73" s="6">
        <f>+Patterns!O23*$D$6</f>
        <v>0</v>
      </c>
      <c r="R73" s="6">
        <f>+Patterns!P23*$D$6</f>
        <v>400</v>
      </c>
      <c r="S73" s="6">
        <f>+Patterns!Q23*$D$6</f>
        <v>400</v>
      </c>
      <c r="T73" s="6">
        <f>+Patterns!R23*$D$6</f>
        <v>400</v>
      </c>
      <c r="U73" s="6">
        <f>+Patterns!S23*$D$6</f>
        <v>400</v>
      </c>
      <c r="V73" s="6">
        <f>+Patterns!T23*$D$6</f>
        <v>400</v>
      </c>
      <c r="W73" s="6">
        <f>+Patterns!U23*$D$6</f>
        <v>400</v>
      </c>
      <c r="X73" s="6">
        <f>+Patterns!V23*$D$6</f>
        <v>400</v>
      </c>
      <c r="Y73" s="6">
        <f>+Patterns!W23*$D$6</f>
        <v>400</v>
      </c>
      <c r="Z73" s="6">
        <f>+Patterns!X23*$D$6</f>
        <v>0</v>
      </c>
      <c r="AA73" s="6">
        <f>+Patterns!Y23*$D$6</f>
        <v>0</v>
      </c>
      <c r="AB73" s="33">
        <f>+Patterns!Z23*$D$6</f>
        <v>0</v>
      </c>
      <c r="BY73" s="26"/>
      <c r="BZ73" s="26"/>
      <c r="CA73" s="45"/>
    </row>
    <row r="74" spans="1:79">
      <c r="A74" s="7" t="s">
        <v>39</v>
      </c>
      <c r="B74" s="9">
        <f t="shared" si="3"/>
        <v>0</v>
      </c>
      <c r="C74" s="12">
        <f>+Arrivals!D27*$A$6</f>
        <v>4800000</v>
      </c>
      <c r="D74" s="40">
        <f t="shared" si="4"/>
        <v>2174999.9282988552</v>
      </c>
      <c r="E74" s="6">
        <f>+Patterns!C24*$D$6</f>
        <v>0</v>
      </c>
      <c r="F74" s="6">
        <f>+Patterns!D24*$D$6</f>
        <v>0</v>
      </c>
      <c r="G74" s="6">
        <f>+Patterns!E24*$D$6</f>
        <v>0</v>
      </c>
      <c r="H74" s="6">
        <f>+Patterns!F24*$D$6</f>
        <v>0</v>
      </c>
      <c r="I74" s="6">
        <f>+Patterns!G24*$D$6</f>
        <v>0</v>
      </c>
      <c r="J74" s="6">
        <f>+Patterns!H24*$D$6</f>
        <v>0</v>
      </c>
      <c r="K74" s="6">
        <f>+Patterns!I24*$D$6</f>
        <v>0</v>
      </c>
      <c r="L74" s="6">
        <f>+Patterns!J24*$D$6</f>
        <v>0</v>
      </c>
      <c r="M74" s="6">
        <f>+Patterns!K24*$D$6</f>
        <v>0</v>
      </c>
      <c r="N74" s="6">
        <f>+Patterns!L24*$D$6</f>
        <v>0</v>
      </c>
      <c r="O74" s="6">
        <f>+Patterns!M24*$D$6</f>
        <v>0</v>
      </c>
      <c r="P74" s="6">
        <f>+Patterns!N24*$D$6</f>
        <v>0</v>
      </c>
      <c r="Q74" s="6">
        <f>+Patterns!O24*$D$6</f>
        <v>0</v>
      </c>
      <c r="R74" s="6">
        <f>+Patterns!P24*$D$6</f>
        <v>0</v>
      </c>
      <c r="S74" s="6">
        <f>+Patterns!Q24*$D$6</f>
        <v>400</v>
      </c>
      <c r="T74" s="6">
        <f>+Patterns!R24*$D$6</f>
        <v>400</v>
      </c>
      <c r="U74" s="6">
        <f>+Patterns!S24*$D$6</f>
        <v>400</v>
      </c>
      <c r="V74" s="6">
        <f>+Patterns!T24*$D$6</f>
        <v>400</v>
      </c>
      <c r="W74" s="6">
        <f>+Patterns!U24*$D$6</f>
        <v>400</v>
      </c>
      <c r="X74" s="6">
        <f>+Patterns!V24*$D$6</f>
        <v>400</v>
      </c>
      <c r="Y74" s="6">
        <f>+Patterns!W24*$D$6</f>
        <v>400</v>
      </c>
      <c r="Z74" s="6">
        <f>+Patterns!X24*$D$6</f>
        <v>400</v>
      </c>
      <c r="AA74" s="6">
        <f>+Patterns!Y24*$D$6</f>
        <v>0</v>
      </c>
      <c r="AB74" s="33">
        <f>+Patterns!Z24*$D$6</f>
        <v>0</v>
      </c>
      <c r="BY74" s="26"/>
      <c r="BZ74" s="26"/>
      <c r="CA74" s="45"/>
    </row>
    <row r="75" spans="1:79">
      <c r="A75" s="7" t="s">
        <v>40</v>
      </c>
      <c r="B75" s="9">
        <f t="shared" si="3"/>
        <v>0</v>
      </c>
      <c r="C75" s="12">
        <f>+Arrivals!D28*$A$6</f>
        <v>5500000</v>
      </c>
      <c r="D75" s="40">
        <f t="shared" si="4"/>
        <v>2174999.9282988552</v>
      </c>
      <c r="E75" s="6">
        <f>+Patterns!C25*$D$6</f>
        <v>0</v>
      </c>
      <c r="F75" s="6">
        <f>+Patterns!D25*$D$6</f>
        <v>0</v>
      </c>
      <c r="G75" s="6">
        <f>+Patterns!E25*$D$6</f>
        <v>0</v>
      </c>
      <c r="H75" s="6">
        <f>+Patterns!F25*$D$6</f>
        <v>0</v>
      </c>
      <c r="I75" s="6">
        <f>+Patterns!G25*$D$6</f>
        <v>0</v>
      </c>
      <c r="J75" s="6">
        <f>+Patterns!H25*$D$6</f>
        <v>0</v>
      </c>
      <c r="K75" s="6">
        <f>+Patterns!I25*$D$6</f>
        <v>0</v>
      </c>
      <c r="L75" s="6">
        <f>+Patterns!J25*$D$6</f>
        <v>0</v>
      </c>
      <c r="M75" s="6">
        <f>+Patterns!K25*$D$6</f>
        <v>0</v>
      </c>
      <c r="N75" s="6">
        <f>+Patterns!L25*$D$6</f>
        <v>0</v>
      </c>
      <c r="O75" s="6">
        <f>+Patterns!M25*$D$6</f>
        <v>0</v>
      </c>
      <c r="P75" s="6">
        <f>+Patterns!N25*$D$6</f>
        <v>0</v>
      </c>
      <c r="Q75" s="6">
        <f>+Patterns!O25*$D$6</f>
        <v>0</v>
      </c>
      <c r="R75" s="6">
        <f>+Patterns!P25*$D$6</f>
        <v>0</v>
      </c>
      <c r="S75" s="6">
        <f>+Patterns!Q25*$D$6</f>
        <v>0</v>
      </c>
      <c r="T75" s="6">
        <f>+Patterns!R25*$D$6</f>
        <v>400</v>
      </c>
      <c r="U75" s="6">
        <f>+Patterns!S25*$D$6</f>
        <v>400</v>
      </c>
      <c r="V75" s="6">
        <f>+Patterns!T25*$D$6</f>
        <v>400</v>
      </c>
      <c r="W75" s="6">
        <f>+Patterns!U25*$D$6</f>
        <v>400</v>
      </c>
      <c r="X75" s="6">
        <f>+Patterns!V25*$D$6</f>
        <v>400</v>
      </c>
      <c r="Y75" s="6">
        <f>+Patterns!W25*$D$6</f>
        <v>400</v>
      </c>
      <c r="Z75" s="6">
        <f>+Patterns!X25*$D$6</f>
        <v>400</v>
      </c>
      <c r="AA75" s="6">
        <f>+Patterns!Y25*$D$6</f>
        <v>400</v>
      </c>
      <c r="AB75" s="33">
        <f>+Patterns!Z25*$D$6</f>
        <v>0</v>
      </c>
      <c r="BY75" s="26"/>
      <c r="BZ75" s="26"/>
      <c r="CA75" s="45"/>
    </row>
    <row r="76" spans="1:79">
      <c r="A76" s="7" t="s">
        <v>41</v>
      </c>
      <c r="B76" s="9">
        <f t="shared" si="3"/>
        <v>974999.99590218172</v>
      </c>
      <c r="C76" s="12">
        <f>+Arrivals!D29*$A$6</f>
        <v>6200000</v>
      </c>
      <c r="D76" s="40">
        <f t="shared" si="4"/>
        <v>3149999.9242010368</v>
      </c>
      <c r="E76" s="6">
        <f>+Patterns!C26*$D$6</f>
        <v>0</v>
      </c>
      <c r="F76" s="6">
        <f>+Patterns!D26*$D$6</f>
        <v>0</v>
      </c>
      <c r="G76" s="6">
        <f>+Patterns!E26*$D$6</f>
        <v>0</v>
      </c>
      <c r="H76" s="6">
        <f>+Patterns!F26*$D$6</f>
        <v>0</v>
      </c>
      <c r="I76" s="6">
        <f>+Patterns!G26*$D$6</f>
        <v>0</v>
      </c>
      <c r="J76" s="6">
        <f>+Patterns!H26*$D$6</f>
        <v>0</v>
      </c>
      <c r="K76" s="6">
        <f>+Patterns!I26*$D$6</f>
        <v>0</v>
      </c>
      <c r="L76" s="6">
        <f>+Patterns!J26*$D$6</f>
        <v>0</v>
      </c>
      <c r="M76" s="6">
        <f>+Patterns!K26*$D$6</f>
        <v>0</v>
      </c>
      <c r="N76" s="6">
        <f>+Patterns!L26*$D$6</f>
        <v>0</v>
      </c>
      <c r="O76" s="6">
        <f>+Patterns!M26*$D$6</f>
        <v>0</v>
      </c>
      <c r="P76" s="6">
        <f>+Patterns!N26*$D$6</f>
        <v>0</v>
      </c>
      <c r="Q76" s="6">
        <f>+Patterns!O26*$D$6</f>
        <v>0</v>
      </c>
      <c r="R76" s="6">
        <f>+Patterns!P26*$D$6</f>
        <v>0</v>
      </c>
      <c r="S76" s="6">
        <f>+Patterns!Q26*$D$6</f>
        <v>0</v>
      </c>
      <c r="T76" s="6">
        <f>+Patterns!R26*$D$6</f>
        <v>0</v>
      </c>
      <c r="U76" s="6">
        <f>+Patterns!S26*$D$6</f>
        <v>400</v>
      </c>
      <c r="V76" s="6">
        <f>+Patterns!T26*$D$6</f>
        <v>400</v>
      </c>
      <c r="W76" s="6">
        <f>+Patterns!U26*$D$6</f>
        <v>400</v>
      </c>
      <c r="X76" s="6">
        <f>+Patterns!V26*$D$6</f>
        <v>400</v>
      </c>
      <c r="Y76" s="6">
        <f>+Patterns!W26*$D$6</f>
        <v>400</v>
      </c>
      <c r="Z76" s="6">
        <f>+Patterns!X26*$D$6</f>
        <v>400</v>
      </c>
      <c r="AA76" s="6">
        <f>+Patterns!Y26*$D$6</f>
        <v>400</v>
      </c>
      <c r="AB76" s="33">
        <f>+Patterns!Z26*$D$6</f>
        <v>400</v>
      </c>
      <c r="BY76" s="26"/>
      <c r="BZ76" s="26"/>
      <c r="CA76" s="45"/>
    </row>
    <row r="77" spans="1:79">
      <c r="A77" s="7" t="s">
        <v>97</v>
      </c>
      <c r="B77" s="9">
        <f>SUM(B53:B76)</f>
        <v>9999999.8955163099</v>
      </c>
      <c r="C77" s="12">
        <f>+$A$4</f>
        <v>10000000</v>
      </c>
      <c r="D77" s="40">
        <f>+D59</f>
        <v>9999999.8955163099</v>
      </c>
      <c r="E77">
        <f>SUM(E53:E76)</f>
        <v>3200</v>
      </c>
      <c r="F77">
        <f t="shared" ref="F77:AB77" si="5">SUM(F53:F76)</f>
        <v>3200</v>
      </c>
      <c r="G77">
        <f t="shared" si="5"/>
        <v>3200</v>
      </c>
      <c r="H77">
        <f t="shared" si="5"/>
        <v>3200</v>
      </c>
      <c r="I77">
        <f t="shared" si="5"/>
        <v>3200</v>
      </c>
      <c r="J77">
        <f t="shared" si="5"/>
        <v>3200</v>
      </c>
      <c r="K77">
        <f t="shared" si="5"/>
        <v>3200</v>
      </c>
      <c r="L77">
        <f t="shared" si="5"/>
        <v>3200</v>
      </c>
      <c r="M77">
        <f t="shared" si="5"/>
        <v>3200</v>
      </c>
      <c r="N77">
        <f t="shared" si="5"/>
        <v>3200</v>
      </c>
      <c r="O77">
        <f t="shared" si="5"/>
        <v>3200</v>
      </c>
      <c r="P77">
        <f t="shared" si="5"/>
        <v>3200</v>
      </c>
      <c r="Q77">
        <f t="shared" si="5"/>
        <v>3200</v>
      </c>
      <c r="R77">
        <f t="shared" si="5"/>
        <v>3200</v>
      </c>
      <c r="S77">
        <f t="shared" si="5"/>
        <v>3200</v>
      </c>
      <c r="T77">
        <f t="shared" si="5"/>
        <v>3200</v>
      </c>
      <c r="U77">
        <f t="shared" si="5"/>
        <v>3200</v>
      </c>
      <c r="V77">
        <f t="shared" si="5"/>
        <v>3200</v>
      </c>
      <c r="W77">
        <f t="shared" si="5"/>
        <v>3200</v>
      </c>
      <c r="X77">
        <f t="shared" si="5"/>
        <v>3200</v>
      </c>
      <c r="Y77">
        <f t="shared" si="5"/>
        <v>3200</v>
      </c>
      <c r="Z77">
        <f t="shared" si="5"/>
        <v>3200</v>
      </c>
      <c r="AA77">
        <f t="shared" si="5"/>
        <v>3200</v>
      </c>
      <c r="AB77" s="31">
        <f t="shared" si="5"/>
        <v>3200</v>
      </c>
    </row>
  </sheetData>
  <printOptions headings="1" gridLines="1"/>
  <pageMargins left="0.5" right="0.5" top="0.75" bottom="0.75" header="0.5" footer="0.5"/>
  <pageSetup orientation="landscape" blackAndWhite="1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Arrivals</vt:lpstr>
      <vt:lpstr>Patterns</vt:lpstr>
      <vt:lpstr>Model1a</vt:lpstr>
      <vt:lpstr>Model1b</vt:lpstr>
      <vt:lpstr>Model1c</vt:lpstr>
      <vt:lpstr>Model1d</vt:lpstr>
      <vt:lpstr>Model1e</vt:lpstr>
      <vt:lpstr>Model1f</vt:lpstr>
      <vt:lpstr>Model1g</vt:lpstr>
      <vt:lpstr>Model2a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McBride</dc:creator>
  <cp:lastModifiedBy>ANASIELT</cp:lastModifiedBy>
  <cp:lastPrinted>2011-09-14T17:24:08Z</cp:lastPrinted>
  <dcterms:created xsi:type="dcterms:W3CDTF">2011-09-10T17:22:50Z</dcterms:created>
  <dcterms:modified xsi:type="dcterms:W3CDTF">2012-07-19T17:57:08Z</dcterms:modified>
</cp:coreProperties>
</file>